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E:\Buyer\Product\Актуальные прайсы\2026 Осень\"/>
    </mc:Choice>
  </mc:AlternateContent>
  <xr:revisionPtr revIDLastSave="0" documentId="8_{20FFA9F2-A834-4BE8-A616-D1CD8A8E069F}" xr6:coauthVersionLast="47" xr6:coauthVersionMax="47" xr10:uidLastSave="{00000000-0000-0000-0000-000000000000}"/>
  <bookViews>
    <workbookView xWindow="-28920" yWindow="-6075" windowWidth="29040" windowHeight="15840" xr2:uid="{68862B0B-0E29-4409-B15F-8E7A7561DF6A}"/>
  </bookViews>
  <sheets>
    <sheet name="2027" sheetId="1" r:id="rId1"/>
    <sheet name="Условия работы" sheetId="2" r:id="rId2"/>
  </sheets>
  <externalReferences>
    <externalReference r:id="rId3"/>
    <externalReference r:id="rId4"/>
    <externalReference r:id="rId5"/>
    <externalReference r:id="rId6"/>
  </externalReferences>
  <definedNames>
    <definedName name="_16_неделя_2021">#REF!</definedName>
    <definedName name="_xlnm._FilterDatabase" localSheetId="0" hidden="1">'2027'!$A$32:$X$349</definedName>
    <definedName name="ALVPRX">#REF!</definedName>
    <definedName name="art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OMPALV">#REF!</definedName>
    <definedName name="dost">#REF!</definedName>
    <definedName name="Excel_BuiltIn_Print_Area_2">#REF!</definedName>
    <definedName name="Excel_BuiltIn_Print_Area_2_1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>#REF!</definedName>
    <definedName name="ger">#REF!</definedName>
    <definedName name="hg">#REF!</definedName>
    <definedName name="hgn">#REF!</definedName>
    <definedName name="hoog">#REF!</definedName>
    <definedName name="hug">#REF!</definedName>
    <definedName name="hugeh">#REF!</definedName>
    <definedName name="hugen">#REF!</definedName>
    <definedName name="hugenhgn">#REF!</definedName>
    <definedName name="hugg">#REF!</definedName>
    <definedName name="huggen">#REF!</definedName>
    <definedName name="huggg">#REF!</definedName>
    <definedName name="huhughug">#REF!</definedName>
    <definedName name="HYDNUM">#REF!</definedName>
    <definedName name="klast">#REF!</definedName>
    <definedName name="klient">#REF!</definedName>
    <definedName name="lodold">#REF!</definedName>
    <definedName name="neg">#REF!</definedName>
    <definedName name="negot">#REF!</definedName>
    <definedName name="newheko">'[2]рабочий 2022'!$A$10:$L$1012</definedName>
    <definedName name="newhugen">#REF!</definedName>
    <definedName name="nid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PDXCOMP">#REF!</definedName>
    <definedName name="PDXSPR">[3]PDX!#REF!</definedName>
    <definedName name="peon">#REF!</definedName>
    <definedName name="peon2">#REF!</definedName>
    <definedName name="peonn">[4]Лист2!$A$1:$IV$65536</definedName>
    <definedName name="pion">#REF!</definedName>
    <definedName name="pionn">#REF!</definedName>
    <definedName name="pips">#REF!</definedName>
    <definedName name="piu">#REF!</definedName>
    <definedName name="ppp">#REF!</definedName>
    <definedName name="price">#REF!</definedName>
    <definedName name="prov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>#REF!</definedName>
    <definedName name="stk">#REF!</definedName>
    <definedName name="stock">#REF!</definedName>
    <definedName name="stock_">#REF!</definedName>
    <definedName name="stok">#REF!</definedName>
    <definedName name="stst">#REF!</definedName>
    <definedName name="tab">#REF!</definedName>
    <definedName name="tabhug">#REF!</definedName>
    <definedName name="table">#REF!</definedName>
    <definedName name="table1">#REF!</definedName>
    <definedName name="table101">#REF!</definedName>
    <definedName name="table11">#REF!</definedName>
    <definedName name="tabletab">#REF!</definedName>
    <definedName name="tabt">#REF!</definedName>
    <definedName name="tabtab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Склады">#REF!</definedName>
    <definedName name="условия">#REF!</definedName>
    <definedName name="ыещл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1" i="1" l="1"/>
  <c r="M190" i="1"/>
  <c r="M189" i="1"/>
  <c r="M188" i="1"/>
  <c r="M185" i="1"/>
  <c r="M184" i="1"/>
  <c r="M183" i="1"/>
  <c r="M182" i="1"/>
  <c r="M181" i="1"/>
  <c r="M180" i="1"/>
  <c r="M179" i="1"/>
  <c r="M178" i="1"/>
  <c r="M177" i="1"/>
  <c r="M176" i="1"/>
  <c r="M172" i="1"/>
  <c r="M171" i="1"/>
  <c r="M169" i="1"/>
  <c r="M168" i="1"/>
  <c r="M167" i="1"/>
  <c r="M166" i="1"/>
  <c r="M165" i="1"/>
  <c r="M164" i="1"/>
  <c r="M163" i="1"/>
  <c r="M162" i="1"/>
  <c r="M161" i="1"/>
  <c r="M160" i="1"/>
  <c r="M158" i="1"/>
  <c r="M157" i="1"/>
  <c r="M156" i="1"/>
  <c r="M153" i="1"/>
  <c r="M152" i="1"/>
  <c r="M151" i="1"/>
  <c r="M150" i="1"/>
  <c r="M149" i="1"/>
  <c r="M148" i="1"/>
  <c r="M146" i="1"/>
  <c r="M145" i="1"/>
  <c r="M144" i="1"/>
  <c r="M143" i="1"/>
  <c r="M142" i="1"/>
  <c r="M141" i="1"/>
  <c r="M140" i="1"/>
  <c r="M139" i="1"/>
  <c r="M136" i="1"/>
  <c r="M135" i="1"/>
  <c r="M134" i="1"/>
  <c r="M133" i="1"/>
  <c r="M132" i="1"/>
  <c r="M131" i="1"/>
  <c r="M130" i="1"/>
  <c r="M129" i="1"/>
  <c r="M128" i="1"/>
  <c r="M126" i="1"/>
  <c r="M125" i="1"/>
  <c r="M122" i="1"/>
  <c r="M121" i="1"/>
  <c r="M120" i="1"/>
  <c r="M119" i="1"/>
  <c r="M118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1" i="1"/>
  <c r="M100" i="1"/>
  <c r="M99" i="1"/>
  <c r="M97" i="1"/>
  <c r="M96" i="1"/>
  <c r="M95" i="1"/>
  <c r="M94" i="1"/>
  <c r="M93" i="1"/>
  <c r="M90" i="1"/>
  <c r="M89" i="1"/>
  <c r="M88" i="1"/>
  <c r="M87" i="1"/>
  <c r="M84" i="1"/>
  <c r="M82" i="1"/>
  <c r="M81" i="1"/>
  <c r="M80" i="1"/>
  <c r="M79" i="1"/>
  <c r="M78" i="1"/>
  <c r="M77" i="1"/>
  <c r="M76" i="1"/>
  <c r="M74" i="1"/>
  <c r="M73" i="1"/>
  <c r="M72" i="1"/>
  <c r="M71" i="1"/>
  <c r="M70" i="1"/>
  <c r="M69" i="1"/>
  <c r="M68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0" i="1"/>
  <c r="M49" i="1"/>
  <c r="M47" i="1"/>
  <c r="M46" i="1"/>
  <c r="M45" i="1"/>
  <c r="M44" i="1"/>
  <c r="M43" i="1"/>
  <c r="M39" i="1"/>
  <c r="M38" i="1"/>
  <c r="M37" i="1"/>
  <c r="M35" i="1"/>
  <c r="M34" i="1"/>
  <c r="V34" i="1" l="1"/>
  <c r="V36" i="1"/>
  <c r="V39" i="1"/>
  <c r="V38" i="1"/>
  <c r="V35" i="1"/>
  <c r="V37" i="1"/>
  <c r="V40" i="1"/>
  <c r="V41" i="1"/>
  <c r="V44" i="1"/>
  <c r="V42" i="1"/>
  <c r="V43" i="1"/>
  <c r="V45" i="1"/>
  <c r="V46" i="1"/>
  <c r="V48" i="1"/>
  <c r="V47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4" i="1"/>
  <c r="V65" i="1"/>
  <c r="V63" i="1"/>
  <c r="V66" i="1"/>
  <c r="V68" i="1"/>
  <c r="V69" i="1"/>
  <c r="V70" i="1"/>
  <c r="V67" i="1"/>
  <c r="V71" i="1"/>
  <c r="V72" i="1"/>
  <c r="V73" i="1"/>
  <c r="V74" i="1"/>
  <c r="V75" i="1"/>
  <c r="V76" i="1"/>
  <c r="V83" i="1"/>
  <c r="V77" i="1"/>
  <c r="V81" i="1"/>
  <c r="V84" i="1"/>
  <c r="V88" i="1"/>
  <c r="V87" i="1"/>
  <c r="V79" i="1"/>
  <c r="V78" i="1"/>
  <c r="V85" i="1"/>
  <c r="V80" i="1"/>
  <c r="V82" i="1"/>
  <c r="V86" i="1"/>
  <c r="V89" i="1"/>
  <c r="V91" i="1"/>
  <c r="V90" i="1"/>
  <c r="V92" i="1"/>
  <c r="V93" i="1"/>
  <c r="V94" i="1"/>
  <c r="V95" i="1"/>
  <c r="V96" i="1"/>
  <c r="V97" i="1"/>
  <c r="V98" i="1"/>
  <c r="V99" i="1"/>
  <c r="V104" i="1"/>
  <c r="V100" i="1"/>
  <c r="V103" i="1"/>
  <c r="V101" i="1"/>
  <c r="V102" i="1"/>
  <c r="V105" i="1"/>
  <c r="V106" i="1"/>
  <c r="V108" i="1"/>
  <c r="V107" i="1"/>
  <c r="V109" i="1"/>
  <c r="V113" i="1"/>
  <c r="V112" i="1"/>
  <c r="V115" i="1"/>
  <c r="V111" i="1"/>
  <c r="V114" i="1"/>
  <c r="V110" i="1"/>
  <c r="V116" i="1"/>
  <c r="V118" i="1"/>
  <c r="V117" i="1"/>
  <c r="V119" i="1"/>
  <c r="V121" i="1"/>
  <c r="V120" i="1"/>
  <c r="V123" i="1"/>
  <c r="V124" i="1"/>
  <c r="V122" i="1"/>
  <c r="V126" i="1"/>
  <c r="V125" i="1"/>
  <c r="V128" i="1"/>
  <c r="V127" i="1"/>
  <c r="V129" i="1"/>
  <c r="V130" i="1"/>
  <c r="V131" i="1"/>
  <c r="V132" i="1"/>
  <c r="V133" i="1"/>
  <c r="V134" i="1"/>
  <c r="V135" i="1"/>
  <c r="V137" i="1"/>
  <c r="V136" i="1"/>
  <c r="V139" i="1"/>
  <c r="V138" i="1"/>
  <c r="V140" i="1"/>
  <c r="V142" i="1"/>
  <c r="V141" i="1"/>
  <c r="V143" i="1"/>
  <c r="V145" i="1"/>
  <c r="V146" i="1"/>
  <c r="V144" i="1"/>
  <c r="V147" i="1"/>
  <c r="V148" i="1"/>
  <c r="V149" i="1"/>
  <c r="V152" i="1"/>
  <c r="V153" i="1"/>
  <c r="V150" i="1"/>
  <c r="V154" i="1"/>
  <c r="V151" i="1"/>
  <c r="V156" i="1"/>
  <c r="V157" i="1"/>
  <c r="V155" i="1"/>
  <c r="V158" i="1"/>
  <c r="V159" i="1"/>
  <c r="V161" i="1"/>
  <c r="V162" i="1"/>
  <c r="V160" i="1"/>
  <c r="V164" i="1"/>
  <c r="V163" i="1"/>
  <c r="V166" i="1"/>
  <c r="V165" i="1"/>
  <c r="V167" i="1"/>
  <c r="V169" i="1"/>
  <c r="V168" i="1"/>
  <c r="V170" i="1"/>
  <c r="V171" i="1"/>
  <c r="V172" i="1"/>
  <c r="V173" i="1"/>
  <c r="V174" i="1"/>
  <c r="V175" i="1"/>
  <c r="V176" i="1"/>
  <c r="V177" i="1"/>
  <c r="V178" i="1"/>
  <c r="V179" i="1"/>
  <c r="V181" i="1"/>
  <c r="V180" i="1"/>
  <c r="V182" i="1"/>
  <c r="V184" i="1"/>
  <c r="V183" i="1"/>
  <c r="V185" i="1"/>
  <c r="V186" i="1"/>
  <c r="V187" i="1"/>
  <c r="V190" i="1"/>
  <c r="V188" i="1"/>
  <c r="V189" i="1"/>
  <c r="V191" i="1"/>
  <c r="V193" i="1"/>
  <c r="V192" i="1"/>
  <c r="V194" i="1"/>
  <c r="V195" i="1"/>
  <c r="V196" i="1"/>
  <c r="V197" i="1"/>
  <c r="V200" i="1"/>
  <c r="V199" i="1"/>
  <c r="V198" i="1"/>
  <c r="V202" i="1"/>
  <c r="V201" i="1"/>
  <c r="V203" i="1"/>
  <c r="V204" i="1"/>
  <c r="V208" i="1"/>
  <c r="V207" i="1"/>
  <c r="V206" i="1"/>
  <c r="V205" i="1"/>
  <c r="V209" i="1"/>
  <c r="V210" i="1"/>
  <c r="V214" i="1"/>
  <c r="V213" i="1"/>
  <c r="V211" i="1"/>
  <c r="V212" i="1"/>
  <c r="V215" i="1"/>
  <c r="V216" i="1"/>
  <c r="V217" i="1"/>
  <c r="V218" i="1"/>
  <c r="V219" i="1"/>
  <c r="V220" i="1"/>
  <c r="V221" i="1"/>
  <c r="V223" i="1"/>
  <c r="V222" i="1"/>
  <c r="V224" i="1"/>
  <c r="V225" i="1"/>
  <c r="V226" i="1"/>
  <c r="V227" i="1"/>
  <c r="V228" i="1"/>
  <c r="V229" i="1"/>
  <c r="V231" i="1"/>
  <c r="V233" i="1"/>
  <c r="V232" i="1"/>
  <c r="V230" i="1"/>
  <c r="V234" i="1"/>
  <c r="V235" i="1"/>
  <c r="V237" i="1"/>
  <c r="V236" i="1"/>
  <c r="V238" i="1"/>
  <c r="V239" i="1"/>
  <c r="V241" i="1"/>
  <c r="V240" i="1"/>
  <c r="V242" i="1"/>
  <c r="V243" i="1"/>
  <c r="V244" i="1"/>
  <c r="V245" i="1"/>
  <c r="V248" i="1"/>
  <c r="V246" i="1"/>
  <c r="V247" i="1"/>
  <c r="V249" i="1"/>
  <c r="V253" i="1"/>
  <c r="V257" i="1"/>
  <c r="V251" i="1"/>
  <c r="V258" i="1"/>
  <c r="V254" i="1"/>
  <c r="V252" i="1"/>
  <c r="V256" i="1"/>
  <c r="V255" i="1"/>
  <c r="V250" i="1"/>
  <c r="V261" i="1"/>
  <c r="V260" i="1"/>
  <c r="V262" i="1"/>
  <c r="V259" i="1"/>
  <c r="V263" i="1"/>
  <c r="V264" i="1"/>
  <c r="V265" i="1"/>
  <c r="V266" i="1"/>
  <c r="V267" i="1"/>
  <c r="V268" i="1"/>
  <c r="V269" i="1"/>
  <c r="V270" i="1"/>
  <c r="V271" i="1"/>
  <c r="V272" i="1"/>
  <c r="V275" i="1"/>
  <c r="V273" i="1"/>
  <c r="V274" i="1"/>
  <c r="V276" i="1"/>
  <c r="V277" i="1"/>
  <c r="V279" i="1"/>
  <c r="V278" i="1"/>
  <c r="V285" i="1"/>
  <c r="V284" i="1"/>
  <c r="V283" i="1"/>
  <c r="V282" i="1"/>
  <c r="V287" i="1"/>
  <c r="V281" i="1"/>
  <c r="V286" i="1"/>
  <c r="V280" i="1"/>
  <c r="V288" i="1"/>
  <c r="V290" i="1"/>
  <c r="V289" i="1"/>
  <c r="V291" i="1"/>
  <c r="V293" i="1"/>
  <c r="V294" i="1"/>
  <c r="V292" i="1"/>
  <c r="V295" i="1"/>
  <c r="V297" i="1"/>
  <c r="V296" i="1"/>
  <c r="V299" i="1"/>
  <c r="V298" i="1"/>
  <c r="V300" i="1"/>
  <c r="V302" i="1"/>
  <c r="V309" i="1"/>
  <c r="V307" i="1"/>
  <c r="V304" i="1"/>
  <c r="V301" i="1"/>
  <c r="V306" i="1"/>
  <c r="V305" i="1"/>
  <c r="V308" i="1"/>
  <c r="V303" i="1"/>
  <c r="V310" i="1"/>
  <c r="V313" i="1"/>
  <c r="V312" i="1"/>
  <c r="V314" i="1"/>
  <c r="V311" i="1"/>
  <c r="V316" i="1"/>
  <c r="V324" i="1"/>
  <c r="V323" i="1"/>
  <c r="V321" i="1"/>
  <c r="V319" i="1"/>
  <c r="V315" i="1"/>
  <c r="V326" i="1"/>
  <c r="V318" i="1"/>
  <c r="V317" i="1"/>
  <c r="V325" i="1"/>
  <c r="V322" i="1"/>
  <c r="V320" i="1"/>
  <c r="V327" i="1"/>
  <c r="V329" i="1"/>
  <c r="V328" i="1"/>
  <c r="V332" i="1"/>
  <c r="V330" i="1"/>
  <c r="V334" i="1"/>
  <c r="V331" i="1"/>
  <c r="V333" i="1"/>
  <c r="V335" i="1"/>
  <c r="V336" i="1"/>
  <c r="V337" i="1"/>
  <c r="V338" i="1"/>
  <c r="V339" i="1"/>
  <c r="V340" i="1"/>
  <c r="V341" i="1"/>
  <c r="V342" i="1"/>
  <c r="N176" i="1"/>
  <c r="P176" i="1"/>
  <c r="M36" i="1"/>
  <c r="N36" i="1"/>
  <c r="P36" i="1"/>
  <c r="N39" i="1"/>
  <c r="P39" i="1"/>
  <c r="N38" i="1"/>
  <c r="P38" i="1"/>
  <c r="M284" i="1"/>
  <c r="N284" i="1"/>
  <c r="P284" i="1"/>
  <c r="M40" i="1"/>
  <c r="N40" i="1"/>
  <c r="P40" i="1"/>
  <c r="M41" i="1"/>
  <c r="N41" i="1"/>
  <c r="P41" i="1"/>
  <c r="N44" i="1"/>
  <c r="P44" i="1"/>
  <c r="M42" i="1"/>
  <c r="N42" i="1"/>
  <c r="P42" i="1"/>
  <c r="N43" i="1"/>
  <c r="P43" i="1"/>
  <c r="N45" i="1"/>
  <c r="P45" i="1"/>
  <c r="N46" i="1"/>
  <c r="P46" i="1"/>
  <c r="M48" i="1"/>
  <c r="N48" i="1"/>
  <c r="P48" i="1"/>
  <c r="N126" i="1"/>
  <c r="P126" i="1"/>
  <c r="N49" i="1"/>
  <c r="P49" i="1"/>
  <c r="N50" i="1"/>
  <c r="P50" i="1"/>
  <c r="M51" i="1"/>
  <c r="N51" i="1"/>
  <c r="P51" i="1"/>
  <c r="N52" i="1"/>
  <c r="P52" i="1"/>
  <c r="N54" i="1"/>
  <c r="P54" i="1"/>
  <c r="N55" i="1"/>
  <c r="P55" i="1"/>
  <c r="N56" i="1"/>
  <c r="P56" i="1"/>
  <c r="N57" i="1"/>
  <c r="P57" i="1"/>
  <c r="N58" i="1"/>
  <c r="P58" i="1"/>
  <c r="N59" i="1"/>
  <c r="P59" i="1"/>
  <c r="N60" i="1"/>
  <c r="P60" i="1"/>
  <c r="N61" i="1"/>
  <c r="P61" i="1"/>
  <c r="N172" i="1"/>
  <c r="P172" i="1"/>
  <c r="N64" i="1"/>
  <c r="P64" i="1"/>
  <c r="N65" i="1"/>
  <c r="P65" i="1"/>
  <c r="N63" i="1"/>
  <c r="P63" i="1"/>
  <c r="N66" i="1"/>
  <c r="P66" i="1"/>
  <c r="N68" i="1"/>
  <c r="P68" i="1"/>
  <c r="N69" i="1"/>
  <c r="P69" i="1"/>
  <c r="M67" i="1"/>
  <c r="N67" i="1"/>
  <c r="P67" i="1"/>
  <c r="N72" i="1"/>
  <c r="P72" i="1"/>
  <c r="N73" i="1"/>
  <c r="P73" i="1"/>
  <c r="N74" i="1"/>
  <c r="P74" i="1"/>
  <c r="M75" i="1"/>
  <c r="N75" i="1"/>
  <c r="P75" i="1"/>
  <c r="N76" i="1"/>
  <c r="P76" i="1"/>
  <c r="M83" i="1"/>
  <c r="N83" i="1"/>
  <c r="P83" i="1"/>
  <c r="N77" i="1"/>
  <c r="P77" i="1"/>
  <c r="N81" i="1"/>
  <c r="P81" i="1"/>
  <c r="N190" i="1"/>
  <c r="P190" i="1"/>
  <c r="M337" i="1"/>
  <c r="N337" i="1"/>
  <c r="P337" i="1"/>
  <c r="N78" i="1"/>
  <c r="P78" i="1"/>
  <c r="N89" i="1"/>
  <c r="P89" i="1"/>
  <c r="M91" i="1"/>
  <c r="N91" i="1"/>
  <c r="P91" i="1"/>
  <c r="N90" i="1"/>
  <c r="P90" i="1"/>
  <c r="M92" i="1"/>
  <c r="N92" i="1"/>
  <c r="P92" i="1"/>
  <c r="N93" i="1"/>
  <c r="P93" i="1"/>
  <c r="N94" i="1"/>
  <c r="P94" i="1"/>
  <c r="N95" i="1"/>
  <c r="P95" i="1"/>
  <c r="N96" i="1"/>
  <c r="P96" i="1"/>
  <c r="N97" i="1"/>
  <c r="P97" i="1"/>
  <c r="M98" i="1"/>
  <c r="N98" i="1"/>
  <c r="P98" i="1"/>
  <c r="N99" i="1"/>
  <c r="P99" i="1"/>
  <c r="N104" i="1"/>
  <c r="P104" i="1"/>
  <c r="N100" i="1"/>
  <c r="P100" i="1"/>
  <c r="M102" i="1"/>
  <c r="N102" i="1"/>
  <c r="P102" i="1"/>
  <c r="N105" i="1"/>
  <c r="P105" i="1"/>
  <c r="N106" i="1"/>
  <c r="P106" i="1"/>
  <c r="N108" i="1"/>
  <c r="P108" i="1"/>
  <c r="N107" i="1"/>
  <c r="P107" i="1"/>
  <c r="N109" i="1"/>
  <c r="P109" i="1"/>
  <c r="N113" i="1"/>
  <c r="P113" i="1"/>
  <c r="N112" i="1"/>
  <c r="P112" i="1"/>
  <c r="N115" i="1"/>
  <c r="P115" i="1"/>
  <c r="M338" i="1"/>
  <c r="N338" i="1"/>
  <c r="P338" i="1"/>
  <c r="N114" i="1"/>
  <c r="P114" i="1"/>
  <c r="N110" i="1"/>
  <c r="P110" i="1"/>
  <c r="N116" i="1"/>
  <c r="P116" i="1"/>
  <c r="N118" i="1"/>
  <c r="P118" i="1"/>
  <c r="M117" i="1"/>
  <c r="N117" i="1"/>
  <c r="P117" i="1"/>
  <c r="M215" i="1"/>
  <c r="N215" i="1"/>
  <c r="P215" i="1"/>
  <c r="N122" i="1"/>
  <c r="P122" i="1"/>
  <c r="M220" i="1"/>
  <c r="N220" i="1"/>
  <c r="P220" i="1"/>
  <c r="N129" i="1"/>
  <c r="P129" i="1"/>
  <c r="N130" i="1"/>
  <c r="P130" i="1"/>
  <c r="N132" i="1"/>
  <c r="P132" i="1"/>
  <c r="N133" i="1"/>
  <c r="P133" i="1"/>
  <c r="M137" i="1"/>
  <c r="N137" i="1"/>
  <c r="P137" i="1"/>
  <c r="N136" i="1"/>
  <c r="P136" i="1"/>
  <c r="N139" i="1"/>
  <c r="P139" i="1"/>
  <c r="M138" i="1"/>
  <c r="N138" i="1"/>
  <c r="P138" i="1"/>
  <c r="N142" i="1"/>
  <c r="P142" i="1"/>
  <c r="N143" i="1"/>
  <c r="P143" i="1"/>
  <c r="N145" i="1"/>
  <c r="P145" i="1"/>
  <c r="N146" i="1"/>
  <c r="P146" i="1"/>
  <c r="N144" i="1"/>
  <c r="P144" i="1"/>
  <c r="N148" i="1"/>
  <c r="P148" i="1"/>
  <c r="N149" i="1"/>
  <c r="P149" i="1"/>
  <c r="N152" i="1"/>
  <c r="P152" i="1"/>
  <c r="N153" i="1"/>
  <c r="P153" i="1"/>
  <c r="M154" i="1"/>
  <c r="N154" i="1"/>
  <c r="P154" i="1"/>
  <c r="N151" i="1"/>
  <c r="P151" i="1"/>
  <c r="N158" i="1"/>
  <c r="P158" i="1"/>
  <c r="M159" i="1"/>
  <c r="N159" i="1"/>
  <c r="P159" i="1"/>
  <c r="N161" i="1"/>
  <c r="P161" i="1"/>
  <c r="N162" i="1"/>
  <c r="P162" i="1"/>
  <c r="N62" i="1"/>
  <c r="P62" i="1"/>
  <c r="N163" i="1"/>
  <c r="P163" i="1"/>
  <c r="N166" i="1"/>
  <c r="P166" i="1"/>
  <c r="N165" i="1"/>
  <c r="P165" i="1"/>
  <c r="N167" i="1"/>
  <c r="P167" i="1"/>
  <c r="N169" i="1"/>
  <c r="P169" i="1"/>
  <c r="N168" i="1"/>
  <c r="P168" i="1"/>
  <c r="M170" i="1"/>
  <c r="N170" i="1"/>
  <c r="P170" i="1"/>
  <c r="N171" i="1"/>
  <c r="P171" i="1"/>
  <c r="M217" i="1"/>
  <c r="N217" i="1"/>
  <c r="P217" i="1"/>
  <c r="M173" i="1"/>
  <c r="N173" i="1"/>
  <c r="P173" i="1"/>
  <c r="M174" i="1"/>
  <c r="N174" i="1"/>
  <c r="P174" i="1"/>
  <c r="M175" i="1"/>
  <c r="N175" i="1"/>
  <c r="P175" i="1"/>
  <c r="N88" i="1"/>
  <c r="P88" i="1"/>
  <c r="N177" i="1"/>
  <c r="P177" i="1"/>
  <c r="N178" i="1"/>
  <c r="P178" i="1"/>
  <c r="N179" i="1"/>
  <c r="P179" i="1"/>
  <c r="N181" i="1"/>
  <c r="P181" i="1"/>
  <c r="N180" i="1"/>
  <c r="P180" i="1"/>
  <c r="N182" i="1"/>
  <c r="P182" i="1"/>
  <c r="N184" i="1"/>
  <c r="P184" i="1"/>
  <c r="N183" i="1"/>
  <c r="P183" i="1"/>
  <c r="N185" i="1"/>
  <c r="P185" i="1"/>
  <c r="M186" i="1"/>
  <c r="N186" i="1"/>
  <c r="P186" i="1"/>
  <c r="M187" i="1"/>
  <c r="N187" i="1"/>
  <c r="P187" i="1"/>
  <c r="M258" i="1"/>
  <c r="N258" i="1"/>
  <c r="P258" i="1"/>
  <c r="N188" i="1"/>
  <c r="P188" i="1"/>
  <c r="N189" i="1"/>
  <c r="P189" i="1"/>
  <c r="N191" i="1"/>
  <c r="P191" i="1"/>
  <c r="M193" i="1"/>
  <c r="N193" i="1"/>
  <c r="P193" i="1"/>
  <c r="M194" i="1"/>
  <c r="N194" i="1"/>
  <c r="P194" i="1"/>
  <c r="M195" i="1"/>
  <c r="N195" i="1"/>
  <c r="P195" i="1"/>
  <c r="M196" i="1"/>
  <c r="N196" i="1"/>
  <c r="P196" i="1"/>
  <c r="M197" i="1"/>
  <c r="N197" i="1"/>
  <c r="P197" i="1"/>
  <c r="M200" i="1"/>
  <c r="N200" i="1"/>
  <c r="P200" i="1"/>
  <c r="M199" i="1"/>
  <c r="N199" i="1"/>
  <c r="P199" i="1"/>
  <c r="M198" i="1"/>
  <c r="N198" i="1"/>
  <c r="P198" i="1"/>
  <c r="M203" i="1"/>
  <c r="N203" i="1"/>
  <c r="P203" i="1"/>
  <c r="M204" i="1"/>
  <c r="N204" i="1"/>
  <c r="P204" i="1"/>
  <c r="M208" i="1"/>
  <c r="N208" i="1"/>
  <c r="P208" i="1"/>
  <c r="M207" i="1"/>
  <c r="N207" i="1"/>
  <c r="P207" i="1"/>
  <c r="M206" i="1"/>
  <c r="N206" i="1"/>
  <c r="P206" i="1"/>
  <c r="M205" i="1"/>
  <c r="N205" i="1"/>
  <c r="P205" i="1"/>
  <c r="M209" i="1"/>
  <c r="N209" i="1"/>
  <c r="P209" i="1"/>
  <c r="M210" i="1"/>
  <c r="N210" i="1"/>
  <c r="P210" i="1"/>
  <c r="M214" i="1"/>
  <c r="N214" i="1"/>
  <c r="P214" i="1"/>
  <c r="M213" i="1"/>
  <c r="N213" i="1"/>
  <c r="P213" i="1"/>
  <c r="M212" i="1"/>
  <c r="N212" i="1"/>
  <c r="P212" i="1"/>
  <c r="M307" i="1"/>
  <c r="N307" i="1"/>
  <c r="P307" i="1"/>
  <c r="M216" i="1"/>
  <c r="N216" i="1"/>
  <c r="P216" i="1"/>
  <c r="M315" i="1"/>
  <c r="N315" i="1"/>
  <c r="P315" i="1"/>
  <c r="M218" i="1"/>
  <c r="N218" i="1"/>
  <c r="P218" i="1"/>
  <c r="M219" i="1"/>
  <c r="N219" i="1"/>
  <c r="P219" i="1"/>
  <c r="M328" i="1"/>
  <c r="N328" i="1"/>
  <c r="P328" i="1"/>
  <c r="M221" i="1"/>
  <c r="N221" i="1"/>
  <c r="P221" i="1"/>
  <c r="M223" i="1"/>
  <c r="N223" i="1"/>
  <c r="P223" i="1"/>
  <c r="M222" i="1"/>
  <c r="N222" i="1"/>
  <c r="P222" i="1"/>
  <c r="M224" i="1"/>
  <c r="N224" i="1"/>
  <c r="P224" i="1"/>
  <c r="M225" i="1"/>
  <c r="N225" i="1"/>
  <c r="P225" i="1"/>
  <c r="M227" i="1"/>
  <c r="N227" i="1"/>
  <c r="P227" i="1"/>
  <c r="M228" i="1"/>
  <c r="N228" i="1"/>
  <c r="P228" i="1"/>
  <c r="M229" i="1"/>
  <c r="N229" i="1"/>
  <c r="P229" i="1"/>
  <c r="M231" i="1"/>
  <c r="N231" i="1"/>
  <c r="P231" i="1"/>
  <c r="M233" i="1"/>
  <c r="N233" i="1"/>
  <c r="P233" i="1"/>
  <c r="M232" i="1"/>
  <c r="N232" i="1"/>
  <c r="P232" i="1"/>
  <c r="M230" i="1"/>
  <c r="N230" i="1"/>
  <c r="P230" i="1"/>
  <c r="M237" i="1"/>
  <c r="N237" i="1"/>
  <c r="P237" i="1"/>
  <c r="M236" i="1"/>
  <c r="N236" i="1"/>
  <c r="P236" i="1"/>
  <c r="M239" i="1"/>
  <c r="N239" i="1"/>
  <c r="P239" i="1"/>
  <c r="M241" i="1"/>
  <c r="N241" i="1"/>
  <c r="P241" i="1"/>
  <c r="M240" i="1"/>
  <c r="N240" i="1"/>
  <c r="P240" i="1"/>
  <c r="M242" i="1"/>
  <c r="N242" i="1"/>
  <c r="P242" i="1"/>
  <c r="M243" i="1"/>
  <c r="N243" i="1"/>
  <c r="P243" i="1"/>
  <c r="M244" i="1"/>
  <c r="N244" i="1"/>
  <c r="P244" i="1"/>
  <c r="M245" i="1"/>
  <c r="N245" i="1"/>
  <c r="P245" i="1"/>
  <c r="M248" i="1"/>
  <c r="N248" i="1"/>
  <c r="P248" i="1"/>
  <c r="M246" i="1"/>
  <c r="N246" i="1"/>
  <c r="P246" i="1"/>
  <c r="M249" i="1"/>
  <c r="N249" i="1"/>
  <c r="P249" i="1"/>
  <c r="M253" i="1"/>
  <c r="N253" i="1"/>
  <c r="P253" i="1"/>
  <c r="M257" i="1"/>
  <c r="N257" i="1"/>
  <c r="P257" i="1"/>
  <c r="M251" i="1"/>
  <c r="N251" i="1"/>
  <c r="P251" i="1"/>
  <c r="N34" i="1"/>
  <c r="P34" i="1"/>
  <c r="M254" i="1"/>
  <c r="N254" i="1"/>
  <c r="P254" i="1"/>
  <c r="M318" i="1"/>
  <c r="N318" i="1"/>
  <c r="P318" i="1"/>
  <c r="M261" i="1"/>
  <c r="N261" i="1"/>
  <c r="P261" i="1"/>
  <c r="M260" i="1"/>
  <c r="N260" i="1"/>
  <c r="P260" i="1"/>
  <c r="M263" i="1"/>
  <c r="N263" i="1"/>
  <c r="P263" i="1"/>
  <c r="M264" i="1"/>
  <c r="N264" i="1"/>
  <c r="P264" i="1"/>
  <c r="M265" i="1"/>
  <c r="N265" i="1"/>
  <c r="P265" i="1"/>
  <c r="M266" i="1"/>
  <c r="N266" i="1"/>
  <c r="P266" i="1"/>
  <c r="M267" i="1"/>
  <c r="N267" i="1"/>
  <c r="P267" i="1"/>
  <c r="M268" i="1"/>
  <c r="N268" i="1"/>
  <c r="P268" i="1"/>
  <c r="M269" i="1"/>
  <c r="N269" i="1"/>
  <c r="P269" i="1"/>
  <c r="M270" i="1"/>
  <c r="N270" i="1"/>
  <c r="P270" i="1"/>
  <c r="M271" i="1"/>
  <c r="N271" i="1"/>
  <c r="P271" i="1"/>
  <c r="M275" i="1"/>
  <c r="N275" i="1"/>
  <c r="P275" i="1"/>
  <c r="M273" i="1"/>
  <c r="N273" i="1"/>
  <c r="P273" i="1"/>
  <c r="M274" i="1"/>
  <c r="N274" i="1"/>
  <c r="P274" i="1"/>
  <c r="M277" i="1"/>
  <c r="N277" i="1"/>
  <c r="P277" i="1"/>
  <c r="M279" i="1"/>
  <c r="N279" i="1"/>
  <c r="P279" i="1"/>
  <c r="M278" i="1"/>
  <c r="N278" i="1"/>
  <c r="P278" i="1"/>
  <c r="M285" i="1"/>
  <c r="N285" i="1"/>
  <c r="P285" i="1"/>
  <c r="N35" i="1"/>
  <c r="P35" i="1"/>
  <c r="M283" i="1"/>
  <c r="N283" i="1"/>
  <c r="P283" i="1"/>
  <c r="M282" i="1"/>
  <c r="N282" i="1"/>
  <c r="P282" i="1"/>
  <c r="M287" i="1"/>
  <c r="N287" i="1"/>
  <c r="P287" i="1"/>
  <c r="N47" i="1"/>
  <c r="P47" i="1"/>
  <c r="M288" i="1"/>
  <c r="N288" i="1"/>
  <c r="P288" i="1"/>
  <c r="M290" i="1"/>
  <c r="N290" i="1"/>
  <c r="P290" i="1"/>
  <c r="M289" i="1"/>
  <c r="N289" i="1"/>
  <c r="P289" i="1"/>
  <c r="M291" i="1"/>
  <c r="N291" i="1"/>
  <c r="P291" i="1"/>
  <c r="M293" i="1"/>
  <c r="N293" i="1"/>
  <c r="P293" i="1"/>
  <c r="M294" i="1"/>
  <c r="N294" i="1"/>
  <c r="P294" i="1"/>
  <c r="M292" i="1"/>
  <c r="N292" i="1"/>
  <c r="P292" i="1"/>
  <c r="M295" i="1"/>
  <c r="N295" i="1"/>
  <c r="P295" i="1"/>
  <c r="M297" i="1"/>
  <c r="N297" i="1"/>
  <c r="P297" i="1"/>
  <c r="M296" i="1"/>
  <c r="N296" i="1"/>
  <c r="P296" i="1"/>
  <c r="M299" i="1"/>
  <c r="N299" i="1"/>
  <c r="P299" i="1"/>
  <c r="M298" i="1"/>
  <c r="N298" i="1"/>
  <c r="P298" i="1"/>
  <c r="M300" i="1"/>
  <c r="N300" i="1"/>
  <c r="P300" i="1"/>
  <c r="M302" i="1"/>
  <c r="N302" i="1"/>
  <c r="P302" i="1"/>
  <c r="M309" i="1"/>
  <c r="N309" i="1"/>
  <c r="P309" i="1"/>
  <c r="N87" i="1"/>
  <c r="P87" i="1"/>
  <c r="M304" i="1"/>
  <c r="N304" i="1"/>
  <c r="P304" i="1"/>
  <c r="N111" i="1"/>
  <c r="P111" i="1"/>
  <c r="M306" i="1"/>
  <c r="N306" i="1"/>
  <c r="P306" i="1"/>
  <c r="M305" i="1"/>
  <c r="N305" i="1"/>
  <c r="P305" i="1"/>
  <c r="M308" i="1"/>
  <c r="N308" i="1"/>
  <c r="P308" i="1"/>
  <c r="M310" i="1"/>
  <c r="N310" i="1"/>
  <c r="P310" i="1"/>
  <c r="M313" i="1"/>
  <c r="N313" i="1"/>
  <c r="P313" i="1"/>
  <c r="M312" i="1"/>
  <c r="N312" i="1"/>
  <c r="P312" i="1"/>
  <c r="M314" i="1"/>
  <c r="N314" i="1"/>
  <c r="P314" i="1"/>
  <c r="M311" i="1"/>
  <c r="N311" i="1"/>
  <c r="P311" i="1"/>
  <c r="M316" i="1"/>
  <c r="N316" i="1"/>
  <c r="P316" i="1"/>
  <c r="M324" i="1"/>
  <c r="N324" i="1"/>
  <c r="P324" i="1"/>
  <c r="M323" i="1"/>
  <c r="N323" i="1"/>
  <c r="P323" i="1"/>
  <c r="M321" i="1"/>
  <c r="N321" i="1"/>
  <c r="P321" i="1"/>
  <c r="M319" i="1"/>
  <c r="N319" i="1"/>
  <c r="P319" i="1"/>
  <c r="N119" i="1"/>
  <c r="P119" i="1"/>
  <c r="M326" i="1"/>
  <c r="N326" i="1"/>
  <c r="P326" i="1"/>
  <c r="M252" i="1"/>
  <c r="N252" i="1"/>
  <c r="P252" i="1"/>
  <c r="M317" i="1"/>
  <c r="N317" i="1"/>
  <c r="P317" i="1"/>
  <c r="M327" i="1"/>
  <c r="N327" i="1"/>
  <c r="P327" i="1"/>
  <c r="M329" i="1"/>
  <c r="N329" i="1"/>
  <c r="P329" i="1"/>
  <c r="M281" i="1"/>
  <c r="N281" i="1"/>
  <c r="P281" i="1"/>
  <c r="M332" i="1"/>
  <c r="N332" i="1"/>
  <c r="P332" i="1"/>
  <c r="M330" i="1"/>
  <c r="N330" i="1"/>
  <c r="P330" i="1"/>
  <c r="M334" i="1"/>
  <c r="N334" i="1"/>
  <c r="P334" i="1"/>
  <c r="M331" i="1"/>
  <c r="N331" i="1"/>
  <c r="P331" i="1"/>
  <c r="M333" i="1"/>
  <c r="N333" i="1"/>
  <c r="P333" i="1"/>
  <c r="M335" i="1"/>
  <c r="N335" i="1"/>
  <c r="P335" i="1"/>
  <c r="M336" i="1"/>
  <c r="N336" i="1"/>
  <c r="P336" i="1"/>
  <c r="M301" i="1"/>
  <c r="N301" i="1"/>
  <c r="P301" i="1"/>
  <c r="N160" i="1"/>
  <c r="P160" i="1"/>
  <c r="M339" i="1"/>
  <c r="N339" i="1"/>
  <c r="P339" i="1"/>
  <c r="M342" i="1"/>
  <c r="N342" i="1"/>
  <c r="P342" i="1"/>
  <c r="N124" i="1"/>
  <c r="P124" i="1" s="1"/>
  <c r="M124" i="1"/>
  <c r="N37" i="1"/>
  <c r="P37" i="1"/>
  <c r="N53" i="1"/>
  <c r="P53" i="1"/>
  <c r="N70" i="1"/>
  <c r="P70" i="1"/>
  <c r="N71" i="1"/>
  <c r="P71" i="1"/>
  <c r="N84" i="1"/>
  <c r="P84" i="1"/>
  <c r="N79" i="1"/>
  <c r="P79" i="1"/>
  <c r="M85" i="1"/>
  <c r="N85" i="1"/>
  <c r="P85" i="1"/>
  <c r="N80" i="1"/>
  <c r="P80" i="1"/>
  <c r="N82" i="1"/>
  <c r="P82" i="1"/>
  <c r="M86" i="1"/>
  <c r="N86" i="1"/>
  <c r="P86" i="1"/>
  <c r="N103" i="1"/>
  <c r="P103" i="1"/>
  <c r="N101" i="1"/>
  <c r="P101" i="1"/>
  <c r="N121" i="1"/>
  <c r="P121" i="1"/>
  <c r="N120" i="1"/>
  <c r="P120" i="1"/>
  <c r="M123" i="1"/>
  <c r="N123" i="1"/>
  <c r="P123" i="1"/>
  <c r="N125" i="1"/>
  <c r="P125" i="1"/>
  <c r="N128" i="1"/>
  <c r="P128" i="1"/>
  <c r="M127" i="1"/>
  <c r="N127" i="1"/>
  <c r="P127" i="1"/>
  <c r="N131" i="1"/>
  <c r="P131" i="1"/>
  <c r="N134" i="1"/>
  <c r="P134" i="1"/>
  <c r="N135" i="1"/>
  <c r="P135" i="1"/>
  <c r="N140" i="1"/>
  <c r="P140" i="1"/>
  <c r="N141" i="1"/>
  <c r="P141" i="1"/>
  <c r="M147" i="1"/>
  <c r="N147" i="1"/>
  <c r="P147" i="1"/>
  <c r="N150" i="1"/>
  <c r="P150" i="1"/>
  <c r="N156" i="1"/>
  <c r="P156" i="1"/>
  <c r="N157" i="1"/>
  <c r="P157" i="1"/>
  <c r="M155" i="1"/>
  <c r="N155" i="1"/>
  <c r="P155" i="1"/>
  <c r="N164" i="1"/>
  <c r="P164" i="1"/>
  <c r="M192" i="1"/>
  <c r="N192" i="1"/>
  <c r="P192" i="1"/>
  <c r="M202" i="1"/>
  <c r="N202" i="1"/>
  <c r="P202" i="1"/>
  <c r="M201" i="1"/>
  <c r="N201" i="1"/>
  <c r="P201" i="1"/>
  <c r="M211" i="1"/>
  <c r="N211" i="1"/>
  <c r="P211" i="1"/>
  <c r="M226" i="1"/>
  <c r="N226" i="1"/>
  <c r="P226" i="1"/>
  <c r="M234" i="1"/>
  <c r="N234" i="1"/>
  <c r="P234" i="1"/>
  <c r="M235" i="1"/>
  <c r="N235" i="1"/>
  <c r="P235" i="1"/>
  <c r="M238" i="1"/>
  <c r="N238" i="1"/>
  <c r="P238" i="1"/>
  <c r="M247" i="1"/>
  <c r="N247" i="1"/>
  <c r="P247" i="1"/>
  <c r="M256" i="1"/>
  <c r="N256" i="1"/>
  <c r="P256" i="1"/>
  <c r="M255" i="1"/>
  <c r="N255" i="1"/>
  <c r="P255" i="1"/>
  <c r="M250" i="1"/>
  <c r="N250" i="1"/>
  <c r="P250" i="1"/>
  <c r="M262" i="1"/>
  <c r="N262" i="1"/>
  <c r="P262" i="1"/>
  <c r="M259" i="1"/>
  <c r="N259" i="1"/>
  <c r="P259" i="1"/>
  <c r="M272" i="1"/>
  <c r="N272" i="1"/>
  <c r="P272" i="1"/>
  <c r="M276" i="1"/>
  <c r="N276" i="1"/>
  <c r="P276" i="1"/>
  <c r="M286" i="1"/>
  <c r="N286" i="1"/>
  <c r="P286" i="1"/>
  <c r="M280" i="1"/>
  <c r="N280" i="1"/>
  <c r="P280" i="1"/>
  <c r="M303" i="1"/>
  <c r="N303" i="1"/>
  <c r="P303" i="1"/>
  <c r="M325" i="1"/>
  <c r="N325" i="1"/>
  <c r="P325" i="1"/>
  <c r="M322" i="1"/>
  <c r="N322" i="1"/>
  <c r="P322" i="1"/>
  <c r="M320" i="1"/>
  <c r="N320" i="1"/>
  <c r="P320" i="1"/>
  <c r="M340" i="1"/>
  <c r="N340" i="1"/>
  <c r="P340" i="1"/>
  <c r="M341" i="1"/>
  <c r="N341" i="1"/>
  <c r="P341" i="1"/>
  <c r="H176" i="1"/>
  <c r="H36" i="1"/>
  <c r="H39" i="1"/>
  <c r="H38" i="1"/>
  <c r="H284" i="1"/>
  <c r="H40" i="1"/>
  <c r="H41" i="1"/>
  <c r="H44" i="1"/>
  <c r="H42" i="1"/>
  <c r="H43" i="1"/>
  <c r="H45" i="1"/>
  <c r="H46" i="1"/>
  <c r="H48" i="1"/>
  <c r="H126" i="1"/>
  <c r="H49" i="1"/>
  <c r="H50" i="1"/>
  <c r="H51" i="1"/>
  <c r="H52" i="1"/>
  <c r="H54" i="1"/>
  <c r="H55" i="1"/>
  <c r="H56" i="1"/>
  <c r="H57" i="1"/>
  <c r="H58" i="1"/>
  <c r="H59" i="1"/>
  <c r="H60" i="1"/>
  <c r="H61" i="1"/>
  <c r="H172" i="1"/>
  <c r="H64" i="1"/>
  <c r="H65" i="1"/>
  <c r="H63" i="1"/>
  <c r="H66" i="1"/>
  <c r="H68" i="1"/>
  <c r="H69" i="1"/>
  <c r="H67" i="1"/>
  <c r="H72" i="1"/>
  <c r="H73" i="1"/>
  <c r="H74" i="1"/>
  <c r="H75" i="1"/>
  <c r="H76" i="1"/>
  <c r="H83" i="1"/>
  <c r="H77" i="1"/>
  <c r="H81" i="1"/>
  <c r="H190" i="1"/>
  <c r="H337" i="1"/>
  <c r="H78" i="1"/>
  <c r="H89" i="1"/>
  <c r="H91" i="1"/>
  <c r="H90" i="1"/>
  <c r="H92" i="1"/>
  <c r="H93" i="1"/>
  <c r="H94" i="1"/>
  <c r="H95" i="1"/>
  <c r="H96" i="1"/>
  <c r="H97" i="1"/>
  <c r="H98" i="1"/>
  <c r="H99" i="1"/>
  <c r="H104" i="1"/>
  <c r="H100" i="1"/>
  <c r="H102" i="1"/>
  <c r="H105" i="1"/>
  <c r="H106" i="1"/>
  <c r="H108" i="1"/>
  <c r="H107" i="1"/>
  <c r="H109" i="1"/>
  <c r="H113" i="1"/>
  <c r="H112" i="1"/>
  <c r="H115" i="1"/>
  <c r="H338" i="1"/>
  <c r="H114" i="1"/>
  <c r="H110" i="1"/>
  <c r="H116" i="1"/>
  <c r="H118" i="1"/>
  <c r="H117" i="1"/>
  <c r="H215" i="1"/>
  <c r="H122" i="1"/>
  <c r="H220" i="1"/>
  <c r="H129" i="1"/>
  <c r="H130" i="1"/>
  <c r="H132" i="1"/>
  <c r="H133" i="1"/>
  <c r="H137" i="1"/>
  <c r="H136" i="1"/>
  <c r="H139" i="1"/>
  <c r="H138" i="1"/>
  <c r="H142" i="1"/>
  <c r="H143" i="1"/>
  <c r="H145" i="1"/>
  <c r="H146" i="1"/>
  <c r="H144" i="1"/>
  <c r="H148" i="1"/>
  <c r="H149" i="1"/>
  <c r="H152" i="1"/>
  <c r="H153" i="1"/>
  <c r="H154" i="1"/>
  <c r="H151" i="1"/>
  <c r="H158" i="1"/>
  <c r="H159" i="1"/>
  <c r="H161" i="1"/>
  <c r="H162" i="1"/>
  <c r="H62" i="1"/>
  <c r="H163" i="1"/>
  <c r="H166" i="1"/>
  <c r="H165" i="1"/>
  <c r="H167" i="1"/>
  <c r="H169" i="1"/>
  <c r="H168" i="1"/>
  <c r="H170" i="1"/>
  <c r="H171" i="1"/>
  <c r="H217" i="1"/>
  <c r="H173" i="1"/>
  <c r="H174" i="1"/>
  <c r="H175" i="1"/>
  <c r="H88" i="1"/>
  <c r="H177" i="1"/>
  <c r="H178" i="1"/>
  <c r="H179" i="1"/>
  <c r="H181" i="1"/>
  <c r="H180" i="1"/>
  <c r="H182" i="1"/>
  <c r="H184" i="1"/>
  <c r="H183" i="1"/>
  <c r="H185" i="1"/>
  <c r="H186" i="1"/>
  <c r="H187" i="1"/>
  <c r="H258" i="1"/>
  <c r="H188" i="1"/>
  <c r="H189" i="1"/>
  <c r="H191" i="1"/>
  <c r="H193" i="1"/>
  <c r="H194" i="1"/>
  <c r="H195" i="1"/>
  <c r="H196" i="1"/>
  <c r="H197" i="1"/>
  <c r="H200" i="1"/>
  <c r="H199" i="1"/>
  <c r="H198" i="1"/>
  <c r="H203" i="1"/>
  <c r="H204" i="1"/>
  <c r="H208" i="1"/>
  <c r="H207" i="1"/>
  <c r="H206" i="1"/>
  <c r="H205" i="1"/>
  <c r="H209" i="1"/>
  <c r="H210" i="1"/>
  <c r="H214" i="1"/>
  <c r="H213" i="1"/>
  <c r="H212" i="1"/>
  <c r="H307" i="1"/>
  <c r="H216" i="1"/>
  <c r="H315" i="1"/>
  <c r="H218" i="1"/>
  <c r="H219" i="1"/>
  <c r="H328" i="1"/>
  <c r="H221" i="1"/>
  <c r="H223" i="1"/>
  <c r="H222" i="1"/>
  <c r="H224" i="1"/>
  <c r="H225" i="1"/>
  <c r="H227" i="1"/>
  <c r="H228" i="1"/>
  <c r="H229" i="1"/>
  <c r="H231" i="1"/>
  <c r="H233" i="1"/>
  <c r="H232" i="1"/>
  <c r="H230" i="1"/>
  <c r="H237" i="1"/>
  <c r="H236" i="1"/>
  <c r="H239" i="1"/>
  <c r="H241" i="1"/>
  <c r="H240" i="1"/>
  <c r="H242" i="1"/>
  <c r="H243" i="1"/>
  <c r="H244" i="1"/>
  <c r="H245" i="1"/>
  <c r="H248" i="1"/>
  <c r="H246" i="1"/>
  <c r="H249" i="1"/>
  <c r="H253" i="1"/>
  <c r="H257" i="1"/>
  <c r="H251" i="1"/>
  <c r="H34" i="1"/>
  <c r="H254" i="1"/>
  <c r="H318" i="1"/>
  <c r="H261" i="1"/>
  <c r="H260" i="1"/>
  <c r="H263" i="1"/>
  <c r="H264" i="1"/>
  <c r="H265" i="1"/>
  <c r="H266" i="1"/>
  <c r="H267" i="1"/>
  <c r="H268" i="1"/>
  <c r="H269" i="1"/>
  <c r="H270" i="1"/>
  <c r="H271" i="1"/>
  <c r="H275" i="1"/>
  <c r="H273" i="1"/>
  <c r="H274" i="1"/>
  <c r="H277" i="1"/>
  <c r="H279" i="1"/>
  <c r="H278" i="1"/>
  <c r="H285" i="1"/>
  <c r="H35" i="1"/>
  <c r="H283" i="1"/>
  <c r="H282" i="1"/>
  <c r="H287" i="1"/>
  <c r="H47" i="1"/>
  <c r="H288" i="1"/>
  <c r="H290" i="1"/>
  <c r="H289" i="1"/>
  <c r="H291" i="1"/>
  <c r="H293" i="1"/>
  <c r="H294" i="1"/>
  <c r="H292" i="1"/>
  <c r="H295" i="1"/>
  <c r="H297" i="1"/>
  <c r="H296" i="1"/>
  <c r="H299" i="1"/>
  <c r="H298" i="1"/>
  <c r="H300" i="1"/>
  <c r="H302" i="1"/>
  <c r="H309" i="1"/>
  <c r="H87" i="1"/>
  <c r="H304" i="1"/>
  <c r="H111" i="1"/>
  <c r="H306" i="1"/>
  <c r="H305" i="1"/>
  <c r="H308" i="1"/>
  <c r="H310" i="1"/>
  <c r="H313" i="1"/>
  <c r="H312" i="1"/>
  <c r="H314" i="1"/>
  <c r="H311" i="1"/>
  <c r="H316" i="1"/>
  <c r="H324" i="1"/>
  <c r="H323" i="1"/>
  <c r="H321" i="1"/>
  <c r="H319" i="1"/>
  <c r="H119" i="1"/>
  <c r="H326" i="1"/>
  <c r="H252" i="1"/>
  <c r="H317" i="1"/>
  <c r="H327" i="1"/>
  <c r="H329" i="1"/>
  <c r="H281" i="1"/>
  <c r="H332" i="1"/>
  <c r="H330" i="1"/>
  <c r="H334" i="1"/>
  <c r="H331" i="1"/>
  <c r="H333" i="1"/>
  <c r="H335" i="1"/>
  <c r="H336" i="1"/>
  <c r="H301" i="1"/>
  <c r="H160" i="1"/>
  <c r="H339" i="1"/>
  <c r="H342" i="1"/>
  <c r="N18" i="1"/>
  <c r="L18" i="1"/>
  <c r="I280" i="1" l="1"/>
  <c r="I286" i="1"/>
  <c r="I276" i="1"/>
  <c r="I272" i="1"/>
  <c r="I259" i="1"/>
  <c r="I262" i="1"/>
  <c r="I255" i="1"/>
  <c r="I250" i="1"/>
  <c r="I256" i="1"/>
  <c r="I247" i="1"/>
  <c r="I238" i="1"/>
  <c r="I234" i="1"/>
  <c r="I235" i="1"/>
  <c r="I226" i="1"/>
  <c r="I211" i="1"/>
  <c r="I201" i="1"/>
  <c r="I202" i="1"/>
  <c r="I192" i="1"/>
  <c r="I164" i="1"/>
  <c r="I157" i="1"/>
  <c r="I150" i="1"/>
  <c r="I156" i="1"/>
  <c r="I155" i="1"/>
  <c r="I147" i="1"/>
  <c r="I141" i="1"/>
  <c r="I140" i="1"/>
  <c r="I135" i="1"/>
  <c r="I134" i="1"/>
  <c r="I131" i="1"/>
  <c r="I128" i="1"/>
  <c r="I127" i="1"/>
  <c r="I125" i="1"/>
  <c r="I123" i="1"/>
  <c r="I120" i="1"/>
  <c r="I121" i="1"/>
  <c r="I101" i="1"/>
  <c r="I103" i="1"/>
  <c r="I82" i="1"/>
  <c r="I80" i="1"/>
  <c r="I86" i="1"/>
  <c r="I85" i="1"/>
  <c r="I79" i="1"/>
  <c r="I84" i="1"/>
  <c r="I70" i="1"/>
  <c r="I71" i="1"/>
  <c r="I53" i="1"/>
  <c r="I37" i="1"/>
  <c r="H124" i="1" l="1"/>
  <c r="L347" i="1" l="1"/>
  <c r="M33" i="1" l="1"/>
  <c r="N33" i="1"/>
  <c r="I341" i="1"/>
  <c r="I340" i="1"/>
  <c r="I33" i="1"/>
  <c r="I325" i="1"/>
  <c r="I320" i="1"/>
  <c r="I303" i="1"/>
  <c r="V33" i="1"/>
  <c r="L16" i="1" l="1"/>
  <c r="L15" i="1"/>
  <c r="L349" i="1"/>
  <c r="L348" i="1"/>
  <c r="L345" i="1"/>
  <c r="P33" i="1"/>
  <c r="N16" i="1" l="1"/>
  <c r="L17" i="1"/>
  <c r="N15" i="1"/>
  <c r="L19" i="1" s="1"/>
  <c r="L346" i="1"/>
  <c r="L11" i="1" s="1"/>
  <c r="L26" i="1"/>
  <c r="L20" i="1" l="1"/>
  <c r="N20" i="1"/>
  <c r="L21" i="1" l="1"/>
  <c r="N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DariaCh22</author>
    <author>Димитриева Наталья</author>
  </authors>
  <commentList>
    <comment ref="D33" authorId="0" shapeId="0" xr:uid="{7F2E19CC-612D-45B1-ABDE-A38C2CD1041A}">
      <text/>
    </comment>
    <comment ref="D34" authorId="1" shapeId="0" xr:uid="{079D68A8-813C-4602-A018-906DB3DA35E6}">
      <text/>
    </comment>
    <comment ref="D35" authorId="0" shapeId="0" xr:uid="{C44B224A-57CD-4E61-A9D3-1A9EE69EDE52}">
      <text/>
    </comment>
    <comment ref="D36" authorId="0" shapeId="0" xr:uid="{EBED9375-ECB9-4D9A-AC8B-B25A89BD73AA}">
      <text/>
    </comment>
    <comment ref="D37" authorId="0" shapeId="0" xr:uid="{328FEF80-F242-4FA8-B275-ECBB693D7335}">
      <text/>
    </comment>
    <comment ref="D38" authorId="0" shapeId="0" xr:uid="{EC22C85F-6520-4E3A-ADF9-56AFEB2F0721}">
      <text/>
    </comment>
    <comment ref="D39" authorId="0" shapeId="0" xr:uid="{DB4CCDAA-5BA2-4AB8-A678-4A05A95DDE04}">
      <text/>
    </comment>
    <comment ref="D40" authorId="0" shapeId="0" xr:uid="{1B4B1DAE-780B-444F-A554-E77DDC9F31AC}">
      <text/>
    </comment>
    <comment ref="D41" authorId="0" shapeId="0" xr:uid="{C68D6D2D-CCC6-4884-A325-189AFB15EB29}">
      <text/>
    </comment>
    <comment ref="D42" authorId="0" shapeId="0" xr:uid="{13A38A4A-C44A-4C1A-A54E-DFF65BC81C25}">
      <text/>
    </comment>
    <comment ref="D43" authorId="0" shapeId="0" xr:uid="{5E19F661-6BAB-49FB-A380-2A74DE01B2BA}">
      <text/>
    </comment>
    <comment ref="D44" authorId="0" shapeId="0" xr:uid="{BB675DC6-D31B-4D29-B90A-78CC52724486}">
      <text/>
    </comment>
    <comment ref="D45" authorId="0" shapeId="0" xr:uid="{8D9FFAC4-53B7-4DF2-B1F0-AB9CE518922B}">
      <text/>
    </comment>
    <comment ref="D46" authorId="0" shapeId="0" xr:uid="{82F9472D-88E7-43C9-AE63-61577918ABB4}">
      <text/>
    </comment>
    <comment ref="D47" authorId="0" shapeId="0" xr:uid="{C83BD87C-1E10-42AE-A9CF-709F601367F5}">
      <text/>
    </comment>
    <comment ref="D48" authorId="0" shapeId="0" xr:uid="{CEF36D75-FEE9-4C8F-BBC3-987496C2636A}">
      <text/>
    </comment>
    <comment ref="D49" authorId="0" shapeId="0" xr:uid="{9E3CCECA-5B06-4C02-9367-BA4FAAF77981}">
      <text/>
    </comment>
    <comment ref="D50" authorId="0" shapeId="0" xr:uid="{5876C77D-7DE7-471C-9A1F-DEDD0D7B97F4}">
      <text/>
    </comment>
    <comment ref="D51" authorId="0" shapeId="0" xr:uid="{510155F9-C73F-4C6F-A234-C8E99C5811F9}">
      <text/>
    </comment>
    <comment ref="D52" authorId="0" shapeId="0" xr:uid="{A3AFB379-0A5E-46CF-86B9-C3ED491F3DF4}">
      <text/>
    </comment>
    <comment ref="D53" authorId="0" shapeId="0" xr:uid="{982F26E3-D5A8-4AD9-8246-9835E385CF3F}">
      <text/>
    </comment>
    <comment ref="D54" authorId="0" shapeId="0" xr:uid="{73382AA9-DDF5-4E41-B952-C5ABF9B9078C}">
      <text/>
    </comment>
    <comment ref="D55" authorId="0" shapeId="0" xr:uid="{2EB870F0-696D-4E52-AD2E-EF7CF385E46A}">
      <text/>
    </comment>
    <comment ref="D56" authorId="0" shapeId="0" xr:uid="{7021F3FC-35F5-492D-80F9-6D80855BB262}">
      <text/>
    </comment>
    <comment ref="D57" authorId="0" shapeId="0" xr:uid="{DADBB719-6944-45D3-8876-40B7294FBD6A}">
      <text/>
    </comment>
    <comment ref="D58" authorId="0" shapeId="0" xr:uid="{AAEA609D-8893-47FF-AF6A-2806B4ABB016}">
      <text/>
    </comment>
    <comment ref="D59" authorId="0" shapeId="0" xr:uid="{F8DC5ABE-DA18-4CF6-AAEA-582CB9165AC5}">
      <text/>
    </comment>
    <comment ref="D60" authorId="0" shapeId="0" xr:uid="{1555FAE4-DA00-4A0B-8B6D-2CFC9EF262CA}">
      <text/>
    </comment>
    <comment ref="D61" authorId="0" shapeId="0" xr:uid="{12F80988-91B4-4309-8931-2693C12FFEF5}">
      <text/>
    </comment>
    <comment ref="D62" authorId="1" shapeId="0" xr:uid="{F7C15530-AFE5-41CB-9D6F-C15745489E4E}">
      <text/>
    </comment>
    <comment ref="D63" authorId="0" shapeId="0" xr:uid="{3D400DD4-0A3A-4B1A-9ED9-130696BB1DE6}">
      <text/>
    </comment>
    <comment ref="D64" authorId="0" shapeId="0" xr:uid="{9278953A-77FF-4213-8885-0BDDC5382658}">
      <text/>
    </comment>
    <comment ref="D65" authorId="0" shapeId="0" xr:uid="{390D0425-F2FE-4525-BB30-9E258D963257}">
      <text/>
    </comment>
    <comment ref="D66" authorId="0" shapeId="0" xr:uid="{DD5FF37B-B3B0-4680-91C7-275D941D51A6}">
      <text/>
    </comment>
    <comment ref="D67" authorId="0" shapeId="0" xr:uid="{C0118DFF-775E-4342-8088-E5576987D78E}">
      <text/>
    </comment>
    <comment ref="D68" authorId="0" shapeId="0" xr:uid="{FCDAB7C3-3E1D-44B6-95C5-89BAB77F64B0}">
      <text/>
    </comment>
    <comment ref="D69" authorId="0" shapeId="0" xr:uid="{F6C94AC7-1DF7-4D66-9080-20D89E116FC6}">
      <text/>
    </comment>
    <comment ref="D70" authorId="0" shapeId="0" xr:uid="{6EC910EA-4C5E-4B5C-BA1D-ED1C1D5B3CBD}">
      <text/>
    </comment>
    <comment ref="D71" authorId="0" shapeId="0" xr:uid="{A6DDAE39-F0EB-4F67-B3E7-0A97ED4616A6}">
      <text/>
    </comment>
    <comment ref="D72" authorId="0" shapeId="0" xr:uid="{A3385A50-BC04-4FDE-A522-5A74E63B3FBA}">
      <text/>
    </comment>
    <comment ref="D73" authorId="0" shapeId="0" xr:uid="{B940918B-BA36-47A4-8912-BEDD8FDF59EB}">
      <text/>
    </comment>
    <comment ref="D74" authorId="0" shapeId="0" xr:uid="{A5270ABD-B004-412E-AE9D-CB5932E89C8C}">
      <text/>
    </comment>
    <comment ref="D75" authorId="0" shapeId="0" xr:uid="{21B3501D-927D-4BDF-9439-E126B6F56CC9}">
      <text/>
    </comment>
    <comment ref="D76" authorId="0" shapeId="0" xr:uid="{B85CB03C-E058-47BE-8651-2A10B869215B}">
      <text/>
    </comment>
    <comment ref="D77" authorId="0" shapeId="0" xr:uid="{89BF0312-86C8-4F4A-BAA5-F44FF0692AAE}">
      <text/>
    </comment>
    <comment ref="D78" authorId="0" shapeId="0" xr:uid="{FBD8A72C-4E5A-47A1-B8CD-D0E2454B24BD}">
      <text/>
    </comment>
    <comment ref="D79" authorId="0" shapeId="0" xr:uid="{A0D05604-C8FE-42BD-AC71-718252044577}">
      <text/>
    </comment>
    <comment ref="D80" authorId="0" shapeId="0" xr:uid="{48AFB1AA-6300-4DE3-9A8A-29B4FB986639}">
      <text/>
    </comment>
    <comment ref="D81" authorId="0" shapeId="0" xr:uid="{A34EA273-D007-4A68-BCF5-1178E2528CD3}">
      <text/>
    </comment>
    <comment ref="D82" authorId="0" shapeId="0" xr:uid="{F3631EAB-800D-4F7C-9A6E-24B334DF99FA}">
      <text/>
    </comment>
    <comment ref="D83" authorId="0" shapeId="0" xr:uid="{FEB73F8C-A519-4056-9408-F0FE198C9620}">
      <text/>
    </comment>
    <comment ref="D84" authorId="0" shapeId="0" xr:uid="{6765C0D7-BECC-4C60-BC73-C57F0CF2E365}">
      <text/>
    </comment>
    <comment ref="D85" authorId="0" shapeId="0" xr:uid="{61F62444-8371-462A-BA89-E76438576DC5}">
      <text/>
    </comment>
    <comment ref="D86" authorId="0" shapeId="0" xr:uid="{B938EFFC-6D9B-4E2E-B658-EB272E10EE8F}">
      <text/>
    </comment>
    <comment ref="D87" authorId="0" shapeId="0" xr:uid="{F3B1A6A0-B717-4F75-9BA2-765FF3B48F64}">
      <text/>
    </comment>
    <comment ref="D88" authorId="0" shapeId="0" xr:uid="{6DBE31FB-13B6-4AD5-AAA6-726E3393CE91}">
      <text/>
    </comment>
    <comment ref="D89" authorId="0" shapeId="0" xr:uid="{7614CCF6-6AF0-41C9-99A2-3658EB6984B8}">
      <text/>
    </comment>
    <comment ref="D90" authorId="0" shapeId="0" xr:uid="{83082BDD-5B7B-453D-8595-C62062040D13}">
      <text/>
    </comment>
    <comment ref="D91" authorId="0" shapeId="0" xr:uid="{73BEC5E5-DD44-49B1-B578-F84993BAD476}">
      <text/>
    </comment>
    <comment ref="D92" authorId="0" shapeId="0" xr:uid="{B5EB108B-28E3-40CD-82C1-D3EF335AACCC}">
      <text/>
    </comment>
    <comment ref="D93" authorId="0" shapeId="0" xr:uid="{D8BE507D-E434-4B89-A88B-7AAEE08958D7}">
      <text/>
    </comment>
    <comment ref="D94" authorId="0" shapeId="0" xr:uid="{A4714A38-96D0-4345-A6D4-CA9344231322}">
      <text/>
    </comment>
    <comment ref="D95" authorId="0" shapeId="0" xr:uid="{548AE8C7-E624-47A4-A415-F8A76D1C5909}">
      <text/>
    </comment>
    <comment ref="D96" authorId="0" shapeId="0" xr:uid="{B1283989-41EA-4655-9DCC-26CA08C371BD}">
      <text/>
    </comment>
    <comment ref="D97" authorId="0" shapeId="0" xr:uid="{2559CDD1-6CEF-40E9-A4EE-E4B13993478C}">
      <text/>
    </comment>
    <comment ref="D98" authorId="0" shapeId="0" xr:uid="{8F73C756-B4DF-49C3-B7A0-6AF422861953}">
      <text/>
    </comment>
    <comment ref="D99" authorId="0" shapeId="0" xr:uid="{BC9032D8-9DAE-4F56-A242-D47C097F558B}">
      <text/>
    </comment>
    <comment ref="D100" authorId="0" shapeId="0" xr:uid="{052A6F5C-2D75-49EB-923A-561E3D62C115}">
      <text/>
    </comment>
    <comment ref="D101" authorId="0" shapeId="0" xr:uid="{3399E331-8C73-40C0-9944-3E60C7D73723}">
      <text/>
    </comment>
    <comment ref="D102" authorId="0" shapeId="0" xr:uid="{4D5E90CA-ABB4-47B3-A343-0D3E17D9A393}">
      <text/>
    </comment>
    <comment ref="D103" authorId="0" shapeId="0" xr:uid="{AAB3D405-76F0-4ABE-A1D1-8290D49F8870}">
      <text/>
    </comment>
    <comment ref="D104" authorId="0" shapeId="0" xr:uid="{4A9F598A-90AB-4F3D-912D-FB9AA5AA3EFE}">
      <text/>
    </comment>
    <comment ref="D105" authorId="0" shapeId="0" xr:uid="{CDAF6D0F-233D-4F89-ADB0-A0B1CF0FB7B5}">
      <text/>
    </comment>
    <comment ref="D106" authorId="0" shapeId="0" xr:uid="{8100FB6E-EECF-4C26-A55E-EB28FA444D49}">
      <text/>
    </comment>
    <comment ref="D107" authorId="0" shapeId="0" xr:uid="{A67E83D5-0E19-4D3B-961C-BBA11FD898A6}">
      <text/>
    </comment>
    <comment ref="D108" authorId="0" shapeId="0" xr:uid="{6152EE97-E447-481A-93B2-EF996A82E800}">
      <text/>
    </comment>
    <comment ref="D109" authorId="0" shapeId="0" xr:uid="{895AF87E-F90A-471E-AE40-7E2B337CAF51}">
      <text/>
    </comment>
    <comment ref="D110" authorId="0" shapeId="0" xr:uid="{C9E43CEF-0D28-4DE8-B33B-EA4CBB600754}">
      <text/>
    </comment>
    <comment ref="D111" authorId="0" shapeId="0" xr:uid="{97463AA4-2F96-482F-8154-6321636BAE43}">
      <text/>
    </comment>
    <comment ref="D112" authorId="0" shapeId="0" xr:uid="{40900535-B2CE-4541-82EA-4C4E781B5FFC}">
      <text/>
    </comment>
    <comment ref="D113" authorId="0" shapeId="0" xr:uid="{2B3AC8B7-2AED-48C5-BD41-F60C7E9BF4D9}">
      <text/>
    </comment>
    <comment ref="D114" authorId="0" shapeId="0" xr:uid="{BE5B7036-A16B-48F3-9C40-D908A01B596E}">
      <text/>
    </comment>
    <comment ref="D115" authorId="0" shapeId="0" xr:uid="{A1A7C939-3F03-4C49-8186-511C2B924029}">
      <text/>
    </comment>
    <comment ref="D116" authorId="0" shapeId="0" xr:uid="{F0CE2252-61E0-4140-AD15-0E79CB065F8E}">
      <text/>
    </comment>
    <comment ref="D117" authorId="0" shapeId="0" xr:uid="{F5A25BE5-5B37-450F-BC4F-BA1309204D3C}">
      <text/>
    </comment>
    <comment ref="D118" authorId="0" shapeId="0" xr:uid="{EC4C95FD-31C5-4D47-BFEB-6F829308D619}">
      <text/>
    </comment>
    <comment ref="D119" authorId="0" shapeId="0" xr:uid="{68BFA05E-675C-4D9E-9B74-183F9CA061D0}">
      <text/>
    </comment>
    <comment ref="D120" authorId="0" shapeId="0" xr:uid="{4D272FCF-0FBC-4984-8EBE-4EE1F9DBE1B7}">
      <text/>
    </comment>
    <comment ref="D121" authorId="0" shapeId="0" xr:uid="{BDF51C37-C250-47C9-ACFE-698E43425B1B}">
      <text/>
    </comment>
    <comment ref="D122" authorId="0" shapeId="0" xr:uid="{504EF438-C246-4F59-829E-FDBFFA4A9652}">
      <text/>
    </comment>
    <comment ref="D123" authorId="0" shapeId="0" xr:uid="{83C2C425-A0AF-4D4D-A341-60C3439A22E1}">
      <text/>
    </comment>
    <comment ref="D124" authorId="0" shapeId="0" xr:uid="{0C08B3CA-479C-4BFF-AD35-9FECE6F787F6}">
      <text/>
    </comment>
    <comment ref="D125" authorId="0" shapeId="0" xr:uid="{887E745F-C5E6-45B5-8917-88CD79E1B853}">
      <text/>
    </comment>
    <comment ref="D126" authorId="0" shapeId="0" xr:uid="{1F3B0BA0-6829-4CFA-ABBF-8CF6EBE2165E}">
      <text/>
    </comment>
    <comment ref="D127" authorId="0" shapeId="0" xr:uid="{CA54E761-D93F-41E2-A22A-A232F2655EE2}">
      <text/>
    </comment>
    <comment ref="D128" authorId="0" shapeId="0" xr:uid="{F8EEB782-F4C3-45C5-9BB9-A861153E96C0}">
      <text/>
    </comment>
    <comment ref="D129" authorId="0" shapeId="0" xr:uid="{757CA94A-BD3D-46CD-ADEB-9C207D494027}">
      <text/>
    </comment>
    <comment ref="D130" authorId="0" shapeId="0" xr:uid="{50DCAE4E-6AF7-468D-A76A-9E87C7BE3831}">
      <text/>
    </comment>
    <comment ref="D131" authorId="0" shapeId="0" xr:uid="{7213C60B-9837-4D6B-B270-FF08948A2272}">
      <text/>
    </comment>
    <comment ref="D132" authorId="0" shapeId="0" xr:uid="{434B8D93-DE18-4A88-9C58-654D0AC613BD}">
      <text/>
    </comment>
    <comment ref="D133" authorId="0" shapeId="0" xr:uid="{268D121A-7F62-4C1C-8B5C-33F5D7FA6502}">
      <text/>
    </comment>
    <comment ref="D134" authorId="0" shapeId="0" xr:uid="{D0E0F84E-2FAC-40FE-A2DF-899E4252868D}">
      <text/>
    </comment>
    <comment ref="D135" authorId="0" shapeId="0" xr:uid="{A28BD99B-C405-413E-9169-B77F1EAE8D8F}">
      <text/>
    </comment>
    <comment ref="D136" authorId="0" shapeId="0" xr:uid="{70881AF4-B101-4531-AF69-64ED898EE5D3}">
      <text/>
    </comment>
    <comment ref="D137" authorId="0" shapeId="0" xr:uid="{6D145525-F604-4079-8400-09393348AF59}">
      <text/>
    </comment>
    <comment ref="D138" authorId="0" shapeId="0" xr:uid="{0290DA2B-7BB3-487A-A265-771372DD93E8}">
      <text/>
    </comment>
    <comment ref="D139" authorId="0" shapeId="0" xr:uid="{E5265FD1-5CD4-4D99-A86B-692C964CEA07}">
      <text/>
    </comment>
    <comment ref="D140" authorId="0" shapeId="0" xr:uid="{927EA067-D944-44DD-B17B-CACC1873DF1C}">
      <text/>
    </comment>
    <comment ref="D141" authorId="0" shapeId="0" xr:uid="{9EB9D258-9963-43A3-8789-C7462622CD1E}">
      <text/>
    </comment>
    <comment ref="D142" authorId="0" shapeId="0" xr:uid="{0936232D-CE5A-4E62-B899-67332C3072E2}">
      <text/>
    </comment>
    <comment ref="D143" authorId="0" shapeId="0" xr:uid="{3C917DD8-6A20-4622-B7FA-3DC9F3BB7F96}">
      <text/>
    </comment>
    <comment ref="D144" authorId="0" shapeId="0" xr:uid="{6B43B9AD-D1A6-48F8-A22A-C429FE52C194}">
      <text/>
    </comment>
    <comment ref="D145" authorId="0" shapeId="0" xr:uid="{DE3D7068-F01A-45E7-88F8-0088162CAA53}">
      <text/>
    </comment>
    <comment ref="D146" authorId="0" shapeId="0" xr:uid="{3544D8DF-257C-4E47-849B-DD9C192345DE}">
      <text/>
    </comment>
    <comment ref="D147" authorId="0" shapeId="0" xr:uid="{8B598DA6-C3FF-41BC-8F3E-6CB4BCAE0B12}">
      <text/>
    </comment>
    <comment ref="D148" authorId="0" shapeId="0" xr:uid="{02CD7CE9-5CA9-4B4F-B17E-4D1CE8730A7D}">
      <text/>
    </comment>
    <comment ref="D149" authorId="0" shapeId="0" xr:uid="{36E9D7BA-D6B3-46FB-B2DB-37F2D1B451A3}">
      <text/>
    </comment>
    <comment ref="D150" authorId="0" shapeId="0" xr:uid="{715D9F09-53E2-4919-82D0-6A5C754C5476}">
      <text/>
    </comment>
    <comment ref="D151" authorId="0" shapeId="0" xr:uid="{93508505-D11E-4004-8549-7C32093CC74D}">
      <text/>
    </comment>
    <comment ref="D152" authorId="0" shapeId="0" xr:uid="{9E77563D-1DA2-48E8-8362-B9A99316F2B1}">
      <text/>
    </comment>
    <comment ref="D153" authorId="0" shapeId="0" xr:uid="{9CCB6CAF-10A9-4A90-9CF5-2E12DBE3FB79}">
      <text/>
    </comment>
    <comment ref="D154" authorId="0" shapeId="0" xr:uid="{764EBF7A-28F4-4CEC-9F28-7325B74ADA7F}">
      <text/>
    </comment>
    <comment ref="D155" authorId="0" shapeId="0" xr:uid="{18B31212-4F60-4BDD-9BB2-50B1ADF38254}">
      <text/>
    </comment>
    <comment ref="D156" authorId="0" shapeId="0" xr:uid="{0811F944-FAE1-4B0F-9A40-1DC0F45070A4}">
      <text/>
    </comment>
    <comment ref="D157" authorId="0" shapeId="0" xr:uid="{AD56F8BC-D808-45EE-B7F7-247D554ABEA5}">
      <text/>
    </comment>
    <comment ref="D158" authorId="0" shapeId="0" xr:uid="{1D6DBEFE-6883-4915-A6D8-26A1ECF439C2}">
      <text/>
    </comment>
    <comment ref="D159" authorId="0" shapeId="0" xr:uid="{B021A08D-159A-4E55-9AF6-B2987B8C0DE8}">
      <text/>
    </comment>
    <comment ref="D160" authorId="0" shapeId="0" xr:uid="{E367EF78-92E7-4FEB-BD56-6D5238F6C37A}">
      <text/>
    </comment>
    <comment ref="D161" authorId="0" shapeId="0" xr:uid="{0F204860-AC8C-4419-9FF7-9BCBA816EA69}">
      <text/>
    </comment>
    <comment ref="D162" authorId="0" shapeId="0" xr:uid="{6BB43DAC-5E60-4346-9A1E-2CCA4CE011D6}">
      <text/>
    </comment>
    <comment ref="D163" authorId="0" shapeId="0" xr:uid="{DFBE28EC-4BD9-4CA5-8E1C-9CF7AFA74325}">
      <text/>
    </comment>
    <comment ref="D164" authorId="0" shapeId="0" xr:uid="{7FC077C2-63D8-4939-92EB-C652D9B794EE}">
      <text/>
    </comment>
    <comment ref="D165" authorId="0" shapeId="0" xr:uid="{04E92DB4-6F2D-4640-B35E-9488C4D34FC1}">
      <text/>
    </comment>
    <comment ref="D166" authorId="0" shapeId="0" xr:uid="{5299B92A-E3C2-43E4-9356-08A58C3F753C}">
      <text/>
    </comment>
    <comment ref="D167" authorId="0" shapeId="0" xr:uid="{571EE9C9-97CE-4FEA-B5B2-7E4AF5E5C58E}">
      <text/>
    </comment>
    <comment ref="D168" authorId="0" shapeId="0" xr:uid="{63AAF895-9CE7-42AE-BBA0-B57F94DAB7B4}">
      <text/>
    </comment>
    <comment ref="D169" authorId="0" shapeId="0" xr:uid="{A64A1CD9-52E8-43AD-8327-6CF7EC8E6606}">
      <text/>
    </comment>
    <comment ref="D170" authorId="0" shapeId="0" xr:uid="{64B80FD4-ED80-45E9-9348-DAD42AD3806B}">
      <text/>
    </comment>
    <comment ref="D171" authorId="0" shapeId="0" xr:uid="{51E7E3DE-DC27-45F8-BE8B-1EC110BBD80C}">
      <text/>
    </comment>
    <comment ref="D172" authorId="1" shapeId="0" xr:uid="{7FD24255-C61E-4561-8304-62CC28EBDB3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73" authorId="0" shapeId="0" xr:uid="{DA10FE55-0262-4B37-853D-BF1CA20781FA}">
      <text/>
    </comment>
    <comment ref="D174" authorId="0" shapeId="0" xr:uid="{0E207D26-B95B-4949-8A69-FEF17220CCA4}">
      <text/>
    </comment>
    <comment ref="D175" authorId="0" shapeId="0" xr:uid="{CBDD68B0-39BA-402A-81FE-750181BA6273}">
      <text/>
    </comment>
    <comment ref="D176" authorId="0" shapeId="0" xr:uid="{4FAFE96E-E2C0-4BEF-888B-9B0F6C5D1B8F}">
      <text/>
    </comment>
    <comment ref="D177" authorId="0" shapeId="0" xr:uid="{B7B7E7AC-5281-4B76-93BE-0BAEBA42ECFF}">
      <text/>
    </comment>
    <comment ref="D178" authorId="0" shapeId="0" xr:uid="{6D02E636-0B7E-4FD8-AA99-FF4A523C06CF}">
      <text/>
    </comment>
    <comment ref="D179" authorId="0" shapeId="0" xr:uid="{173CB1E5-3973-4221-9B7D-2985DA94D198}">
      <text/>
    </comment>
    <comment ref="D180" authorId="0" shapeId="0" xr:uid="{F39FF746-712B-44B8-87ED-C5FCA72AC78D}">
      <text/>
    </comment>
    <comment ref="D181" authorId="0" shapeId="0" xr:uid="{F3845E1C-5B13-4FC7-8F05-42F2BCEAD5A0}">
      <text/>
    </comment>
    <comment ref="D182" authorId="0" shapeId="0" xr:uid="{49873341-97DD-4BC4-BA7A-AB7D53FD83EA}">
      <text/>
    </comment>
    <comment ref="D183" authorId="0" shapeId="0" xr:uid="{27F337D9-593C-429B-B167-730D00443420}">
      <text/>
    </comment>
    <comment ref="D184" authorId="0" shapeId="0" xr:uid="{05A909FA-D1C2-4E5A-ACCA-2AD08CEEE479}">
      <text/>
    </comment>
    <comment ref="D185" authorId="0" shapeId="0" xr:uid="{1DFDFC42-91B1-41F0-BCA2-D624FE5C3A1D}">
      <text/>
    </comment>
    <comment ref="D186" authorId="0" shapeId="0" xr:uid="{254DFD0B-A39F-404D-8FF4-D4895D9E3D9E}">
      <text/>
    </comment>
    <comment ref="D187" authorId="0" shapeId="0" xr:uid="{93650D9B-D35D-4309-A528-72F4724ECF13}">
      <text/>
    </comment>
    <comment ref="D188" authorId="0" shapeId="0" xr:uid="{10FD06B0-BD3C-4F4B-94A1-6081EABE4CAF}">
      <text/>
    </comment>
    <comment ref="D189" authorId="0" shapeId="0" xr:uid="{C2350C93-40BA-45DF-AECD-D1F703AB4895}">
      <text/>
    </comment>
    <comment ref="D190" authorId="0" shapeId="0" xr:uid="{0E3DDBF1-4AD2-4913-B52E-09B99D7E5AE9}">
      <text/>
    </comment>
    <comment ref="D191" authorId="0" shapeId="0" xr:uid="{8F1D68ED-F0BE-4733-A765-B2503F698350}">
      <text/>
    </comment>
    <comment ref="D192" authorId="0" shapeId="0" xr:uid="{C5E53117-E79E-45EA-9491-F61948FAE63A}">
      <text/>
    </comment>
    <comment ref="D193" authorId="0" shapeId="0" xr:uid="{4D22DC66-C909-4769-8040-3EA9ED08A5FD}">
      <text/>
    </comment>
    <comment ref="D194" authorId="0" shapeId="0" xr:uid="{6EB1CC78-4A33-4B72-B90C-AEC61D924855}">
      <text/>
    </comment>
    <comment ref="D195" authorId="0" shapeId="0" xr:uid="{A9B4DC6C-0F4B-4E50-A99B-406634A85464}">
      <text/>
    </comment>
    <comment ref="D196" authorId="0" shapeId="0" xr:uid="{B51E6183-2FC2-4290-8F8F-33A4C47A40FD}">
      <text/>
    </comment>
    <comment ref="D197" authorId="0" shapeId="0" xr:uid="{9C0C3EB3-2703-4FD9-80EA-8AD236AFF440}">
      <text/>
    </comment>
    <comment ref="D198" authorId="0" shapeId="0" xr:uid="{C3F7790F-9A8F-455F-A0E1-D82E8B97EFA8}">
      <text/>
    </comment>
    <comment ref="D199" authorId="0" shapeId="0" xr:uid="{02B71AF1-6C87-4960-B56B-650AFF6EB1E0}">
      <text/>
    </comment>
    <comment ref="D200" authorId="0" shapeId="0" xr:uid="{9902CB4A-78B3-45B8-AC54-89BB501EE775}">
      <text/>
    </comment>
    <comment ref="D201" authorId="0" shapeId="0" xr:uid="{45E5F964-55C8-44C3-B077-D0A4F201E864}">
      <text/>
    </comment>
    <comment ref="D202" authorId="0" shapeId="0" xr:uid="{DBF0D534-1E04-4844-8979-FE012E82636B}">
      <text/>
    </comment>
    <comment ref="D203" authorId="0" shapeId="0" xr:uid="{B0118F73-2904-455E-947C-9EF138299B1F}">
      <text/>
    </comment>
    <comment ref="D204" authorId="0" shapeId="0" xr:uid="{91110027-1778-4E8F-8676-35CD382CED6A}">
      <text/>
    </comment>
    <comment ref="D205" authorId="0" shapeId="0" xr:uid="{FDEFA48C-54E8-4A67-97CC-54D2F0E6D6EF}">
      <text/>
    </comment>
    <comment ref="D206" authorId="0" shapeId="0" xr:uid="{D4582DD0-7AA0-469F-9A33-FF4825C6A835}">
      <text/>
    </comment>
    <comment ref="D207" authorId="0" shapeId="0" xr:uid="{F9F0AFAF-8516-4081-8C2F-63806690BDD4}">
      <text/>
    </comment>
    <comment ref="D208" authorId="0" shapeId="0" xr:uid="{15D16FEC-38FB-4757-A597-10CFC05AD7DA}">
      <text/>
    </comment>
    <comment ref="D209" authorId="0" shapeId="0" xr:uid="{2B80DF4E-6C7A-4D56-9A6C-0819689ACFA1}">
      <text/>
    </comment>
    <comment ref="D210" authorId="0" shapeId="0" xr:uid="{ECC283B9-B233-4BE0-9D79-CFB8D37129B8}">
      <text/>
    </comment>
    <comment ref="D211" authorId="0" shapeId="0" xr:uid="{79A7F8EB-B601-44F1-A5C7-ABA486D3309C}">
      <text/>
    </comment>
    <comment ref="D212" authorId="0" shapeId="0" xr:uid="{6D942FED-1BD4-4B80-A10D-38E47CFAADE1}">
      <text/>
    </comment>
    <comment ref="D213" authorId="0" shapeId="0" xr:uid="{E8E00B0E-6A8A-4E14-905B-7E1548F22636}">
      <text/>
    </comment>
    <comment ref="D214" authorId="0" shapeId="0" xr:uid="{602F5EB7-F32F-403D-A791-3F28CED7AB09}">
      <text/>
    </comment>
    <comment ref="D215" authorId="0" shapeId="0" xr:uid="{BB917762-CDA1-4010-906C-A5C3911E1F28}">
      <text/>
    </comment>
    <comment ref="D216" authorId="0" shapeId="0" xr:uid="{1E67A83F-9D87-41B8-8F0C-FA4E7A64B8AC}">
      <text/>
    </comment>
    <comment ref="D217" authorId="0" shapeId="0" xr:uid="{B379D4FC-340C-44FE-987B-106A9BD03076}">
      <text/>
    </comment>
    <comment ref="D218" authorId="0" shapeId="0" xr:uid="{4CFCC846-5B20-4298-891F-ADA13582A344}">
      <text/>
    </comment>
    <comment ref="D219" authorId="0" shapeId="0" xr:uid="{08244C69-51E4-4649-B79D-7CE4C7D1A600}">
      <text/>
    </comment>
    <comment ref="D220" authorId="1" shapeId="0" xr:uid="{BB9C852D-6E5D-4495-8554-F7C25223779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21" authorId="0" shapeId="0" xr:uid="{115A7B8C-DD87-4487-AE02-9B61C983E7A1}">
      <text/>
    </comment>
    <comment ref="D222" authorId="0" shapeId="0" xr:uid="{D174783F-CE07-4FCF-94A2-CCCB47D0DCD0}">
      <text/>
    </comment>
    <comment ref="D223" authorId="0" shapeId="0" xr:uid="{6C324C00-044A-4897-AC39-320BB320D26C}">
      <text/>
    </comment>
    <comment ref="D224" authorId="0" shapeId="0" xr:uid="{DE990491-2ED9-4B49-B26C-494A19D43BE5}">
      <text/>
    </comment>
    <comment ref="D225" authorId="0" shapeId="0" xr:uid="{8C892525-21AE-43D0-8479-2F8E85E67879}">
      <text/>
    </comment>
    <comment ref="D226" authorId="0" shapeId="0" xr:uid="{47288981-67C0-4E27-AE78-27E5E315E3E9}">
      <text/>
    </comment>
    <comment ref="D227" authorId="0" shapeId="0" xr:uid="{B139F334-2E50-4AC9-AD56-F76CC1867C4F}">
      <text/>
    </comment>
    <comment ref="D228" authorId="0" shapeId="0" xr:uid="{98C0728A-7CC8-4057-8C72-2EA8015D11F0}">
      <text/>
    </comment>
    <comment ref="D229" authorId="0" shapeId="0" xr:uid="{31CB00F4-B1CD-4670-A2CB-FE68FD9C9F46}">
      <text/>
    </comment>
    <comment ref="D230" authorId="0" shapeId="0" xr:uid="{7B732F4B-FC8F-442F-8455-839B9837140A}">
      <text/>
    </comment>
    <comment ref="D231" authorId="0" shapeId="0" xr:uid="{97488BE8-C359-48FE-BC82-0B844EDF5F04}">
      <text/>
    </comment>
    <comment ref="D232" authorId="0" shapeId="0" xr:uid="{DB61F21E-DCC1-47FF-B268-30FFFBB70BC5}">
      <text/>
    </comment>
    <comment ref="D233" authorId="0" shapeId="0" xr:uid="{FBF8E4C0-B29C-49B8-B5E4-8CCC67203130}">
      <text/>
    </comment>
    <comment ref="D234" authorId="0" shapeId="0" xr:uid="{4504FCA6-F779-426E-809A-417B0E86E1FA}">
      <text/>
    </comment>
    <comment ref="D235" authorId="0" shapeId="0" xr:uid="{62DBF78D-CE73-4A47-A169-2599EC82ABDB}">
      <text/>
    </comment>
    <comment ref="D236" authorId="0" shapeId="0" xr:uid="{CEB8E4BB-8634-439B-B153-8DC045C16030}">
      <text/>
    </comment>
    <comment ref="D237" authorId="0" shapeId="0" xr:uid="{343CB694-231E-412E-8AEE-F1559906A5B0}">
      <text/>
    </comment>
    <comment ref="D238" authorId="0" shapeId="0" xr:uid="{8AB734E5-9210-4149-BCF4-A52C4DED46D1}">
      <text/>
    </comment>
    <comment ref="D239" authorId="0" shapeId="0" xr:uid="{13A5D0F7-13EF-4F7E-B6AE-8CA2440B1D56}">
      <text/>
    </comment>
    <comment ref="D240" authorId="0" shapeId="0" xr:uid="{7DEB85DF-B189-44AD-A912-DC8F411344BC}">
      <text/>
    </comment>
    <comment ref="D241" authorId="0" shapeId="0" xr:uid="{EC601AF6-CE41-4A1D-8838-3B4FFB861F11}">
      <text/>
    </comment>
    <comment ref="D242" authorId="0" shapeId="0" xr:uid="{6D51EED0-9126-43AA-BBF9-49A515AF9963}">
      <text/>
    </comment>
    <comment ref="D243" authorId="0" shapeId="0" xr:uid="{A75D1470-79C6-4788-9F5A-BAA4911C0BB9}">
      <text/>
    </comment>
    <comment ref="D244" authorId="0" shapeId="0" xr:uid="{4567830B-7E02-465C-9AD2-A86EB0A92DF0}">
      <text/>
    </comment>
    <comment ref="D245" authorId="0" shapeId="0" xr:uid="{C52340D1-73E0-4B69-8FBC-8CC8D892BD20}">
      <text/>
    </comment>
    <comment ref="D246" authorId="0" shapeId="0" xr:uid="{317B6A6F-46F2-4738-8588-39698EBF7D9D}">
      <text/>
    </comment>
    <comment ref="D247" authorId="0" shapeId="0" xr:uid="{E3DCBC0D-5FF3-4C20-928E-406FEDEF71EF}">
      <text/>
    </comment>
    <comment ref="D248" authorId="0" shapeId="0" xr:uid="{580EA8E0-21B3-4066-971A-4AE5E47DFCA6}">
      <text/>
    </comment>
    <comment ref="D249" authorId="0" shapeId="0" xr:uid="{733BF598-696A-44B4-BCB2-42DD4D66EC46}">
      <text/>
    </comment>
    <comment ref="D250" authorId="0" shapeId="0" xr:uid="{CFB557BB-8353-460D-AE31-0BD6D41BDC05}">
      <text/>
    </comment>
    <comment ref="D251" authorId="0" shapeId="0" xr:uid="{D35C8988-C9FA-4534-9AF0-D5F07626D30A}">
      <text/>
    </comment>
    <comment ref="D252" authorId="0" shapeId="0" xr:uid="{5292E6DF-9D6A-4CF0-8B00-3D3491845D57}">
      <text/>
    </comment>
    <comment ref="D253" authorId="0" shapeId="0" xr:uid="{56442F0C-7FD9-4F19-B906-B6E42D5C6A71}">
      <text/>
    </comment>
    <comment ref="D254" authorId="0" shapeId="0" xr:uid="{70ADA4C8-921B-4867-9BD9-08F5EB73F351}">
      <text/>
    </comment>
    <comment ref="D255" authorId="0" shapeId="0" xr:uid="{0AD4CEDA-3AAE-4C15-89A8-208E99A6E07B}">
      <text/>
    </comment>
    <comment ref="D256" authorId="0" shapeId="0" xr:uid="{1FC4F470-7012-410D-B7BC-F6FD7913C347}">
      <text/>
    </comment>
    <comment ref="D257" authorId="0" shapeId="0" xr:uid="{7E69E906-C5F5-41A4-B32F-CE9711752413}">
      <text/>
    </comment>
    <comment ref="D258" authorId="0" shapeId="0" xr:uid="{89EA1EB3-D94B-4E80-B652-8BC63328C3D2}">
      <text/>
    </comment>
    <comment ref="D259" authorId="0" shapeId="0" xr:uid="{B3C18969-EFB4-4B86-BD22-7213E42072A2}">
      <text/>
    </comment>
    <comment ref="D260" authorId="0" shapeId="0" xr:uid="{9E0F2CA3-3CC2-4690-BB92-E9A4C94E69BA}">
      <text/>
    </comment>
    <comment ref="D261" authorId="0" shapeId="0" xr:uid="{2141C324-C91B-4C68-9434-2659699DCA3B}">
      <text/>
    </comment>
    <comment ref="D262" authorId="0" shapeId="0" xr:uid="{8EE67FF4-623D-478B-B06F-A18DB4073070}">
      <text/>
    </comment>
    <comment ref="D263" authorId="0" shapeId="0" xr:uid="{3B32DE81-36DA-4AB9-A816-5E303431EFA0}">
      <text/>
    </comment>
    <comment ref="D264" authorId="0" shapeId="0" xr:uid="{AEED13A3-9851-491E-9EF7-1B42F1109AC8}">
      <text/>
    </comment>
    <comment ref="D265" authorId="0" shapeId="0" xr:uid="{FEE6B2F1-327B-4DF9-AA72-A1622EB46FFE}">
      <text/>
    </comment>
    <comment ref="D266" authorId="0" shapeId="0" xr:uid="{2BADBAB2-D3CD-44B5-830C-042153353CA0}">
      <text/>
    </comment>
    <comment ref="D267" authorId="0" shapeId="0" xr:uid="{7617AC1D-80B6-435E-94D4-B5232B8DAD61}">
      <text/>
    </comment>
    <comment ref="D268" authorId="0" shapeId="0" xr:uid="{E9812CE6-E413-48C0-85CF-1BF095EA9BC7}">
      <text/>
    </comment>
    <comment ref="D269" authorId="0" shapeId="0" xr:uid="{DAC09C0A-B13B-42B3-83F3-47FF151376DA}">
      <text/>
    </comment>
    <comment ref="D270" authorId="0" shapeId="0" xr:uid="{88571D22-2BED-4701-ABAC-F6356B3CFBA7}">
      <text/>
    </comment>
    <comment ref="D271" authorId="0" shapeId="0" xr:uid="{2A88EA6A-12BE-4BA7-A7DE-0B16F9E18352}">
      <text/>
    </comment>
    <comment ref="D272" authorId="0" shapeId="0" xr:uid="{4AEBDFF4-A190-44B4-AE1C-E5EF646FF0ED}">
      <text/>
    </comment>
    <comment ref="D273" authorId="0" shapeId="0" xr:uid="{250198D6-79B1-4F67-8F99-D6C7241C2B35}">
      <text/>
    </comment>
    <comment ref="D274" authorId="0" shapeId="0" xr:uid="{474AC188-C7BD-4752-BEF7-7A8D2B407781}">
      <text/>
    </comment>
    <comment ref="D275" authorId="0" shapeId="0" xr:uid="{7B3E1336-54AC-4C65-B118-17DFEFCF162A}">
      <text/>
    </comment>
    <comment ref="D276" authorId="0" shapeId="0" xr:uid="{ED947534-53AF-41D8-96EF-A3EB14B151E1}">
      <text/>
    </comment>
    <comment ref="D277" authorId="0" shapeId="0" xr:uid="{68A1FB87-AD7B-48B5-9AD1-66AE7B3894D7}">
      <text/>
    </comment>
    <comment ref="D278" authorId="0" shapeId="0" xr:uid="{FA030095-9CD0-4FCB-B4A2-CED6598F6C63}">
      <text/>
    </comment>
    <comment ref="D279" authorId="0" shapeId="0" xr:uid="{8A53D559-537A-4CC4-BA0A-D66935536645}">
      <text/>
    </comment>
    <comment ref="D280" authorId="0" shapeId="0" xr:uid="{7513FE5B-57D4-4E58-96D2-40DAE43A4A12}">
      <text/>
    </comment>
    <comment ref="D281" authorId="0" shapeId="0" xr:uid="{D4CC7B98-AF2C-4E79-9422-43374C93072E}">
      <text/>
    </comment>
    <comment ref="D282" authorId="0" shapeId="0" xr:uid="{355CE429-F4C8-46B1-8C6B-4E53708C0C08}">
      <text/>
    </comment>
    <comment ref="D283" authorId="0" shapeId="0" xr:uid="{F7473303-43E2-4453-8ADC-196C57596811}">
      <text/>
    </comment>
    <comment ref="D284" authorId="0" shapeId="0" xr:uid="{F7AE0CC8-985F-47B6-AA0F-0C0ACC751B69}">
      <text/>
    </comment>
    <comment ref="D285" authorId="0" shapeId="0" xr:uid="{3D0194DD-8928-462A-BB37-746A11C1F43E}">
      <text/>
    </comment>
    <comment ref="D286" authorId="0" shapeId="0" xr:uid="{C1B07C55-B471-4FC2-AF56-267FB307E6D6}">
      <text/>
    </comment>
    <comment ref="D287" authorId="0" shapeId="0" xr:uid="{5716390A-2DE6-4870-B224-B48CD1A07FC1}">
      <text/>
    </comment>
    <comment ref="D288" authorId="0" shapeId="0" xr:uid="{67C33AC9-F865-40E5-BBDA-33F489F3CBED}">
      <text/>
    </comment>
    <comment ref="D289" authorId="0" shapeId="0" xr:uid="{71B679DD-9BD9-44DA-BCA3-4CB17A5FD655}">
      <text/>
    </comment>
    <comment ref="D290" authorId="0" shapeId="0" xr:uid="{9AC773FD-1E4C-4DA0-A12E-A374ABCFB73C}">
      <text/>
    </comment>
    <comment ref="D291" authorId="0" shapeId="0" xr:uid="{F1CBFCCE-BA8A-46B7-B45C-B2186F3F184C}">
      <text/>
    </comment>
    <comment ref="D292" authorId="0" shapeId="0" xr:uid="{8D0C9D78-0A88-477D-AEEC-BC1F51F09E60}">
      <text/>
    </comment>
    <comment ref="D293" authorId="0" shapeId="0" xr:uid="{CE344646-1E5A-4BE5-B97D-66E023D69C5F}">
      <text/>
    </comment>
    <comment ref="D294" authorId="0" shapeId="0" xr:uid="{C7200C90-B261-4412-9707-A6C5125FD304}">
      <text/>
    </comment>
    <comment ref="D295" authorId="0" shapeId="0" xr:uid="{71885EA2-01C6-40C1-98F6-5D174C39843F}">
      <text/>
    </comment>
    <comment ref="D296" authorId="0" shapeId="0" xr:uid="{4C205204-11D1-47D8-9A3D-BDD4E309D42F}">
      <text/>
    </comment>
    <comment ref="D297" authorId="0" shapeId="0" xr:uid="{5F710F89-9F84-4B58-AA54-CDA2572CDBBF}">
      <text/>
    </comment>
    <comment ref="D298" authorId="0" shapeId="0" xr:uid="{CD520417-0712-4D2B-B6E7-8590E5D861A0}">
      <text/>
    </comment>
    <comment ref="D299" authorId="0" shapeId="0" xr:uid="{2B0EA83B-6978-420B-9036-941EB0B3E58E}">
      <text/>
    </comment>
    <comment ref="D300" authorId="0" shapeId="0" xr:uid="{FD81F7A9-4B50-41CA-BECE-6CF0BA05798D}">
      <text/>
    </comment>
    <comment ref="D301" authorId="0" shapeId="0" xr:uid="{60151566-3A58-4155-BE89-DFB247B98F78}">
      <text/>
    </comment>
    <comment ref="D302" authorId="0" shapeId="0" xr:uid="{F11480BA-EDF9-4F13-BDAF-921E8F83C35A}">
      <text/>
    </comment>
    <comment ref="D303" authorId="0" shapeId="0" xr:uid="{CC620C5F-86BB-4FD7-95D9-507134BCABF8}">
      <text/>
    </comment>
    <comment ref="D304" authorId="0" shapeId="0" xr:uid="{D407055B-2ED2-4E50-8EF5-AD47C002B2DB}">
      <text/>
    </comment>
    <comment ref="D305" authorId="0" shapeId="0" xr:uid="{505285AA-8411-47BA-8CDA-138D9DDBB2BB}">
      <text/>
    </comment>
    <comment ref="D306" authorId="0" shapeId="0" xr:uid="{9C8A3B9F-C55F-4D10-957F-8A846BC2012B}">
      <text/>
    </comment>
    <comment ref="D307" authorId="0" shapeId="0" xr:uid="{081A11A4-5FCF-46CC-9C48-70B89EC807D3}">
      <text/>
    </comment>
    <comment ref="D309" authorId="0" shapeId="0" xr:uid="{CDDB07DB-3579-4CAC-AF53-265B9477E5C0}">
      <text/>
    </comment>
    <comment ref="D310" authorId="0" shapeId="0" xr:uid="{31D97975-F668-4E52-866F-C4E96F1E03C9}">
      <text/>
    </comment>
    <comment ref="D311" authorId="0" shapeId="0" xr:uid="{BBCD910E-2148-4041-B09C-447BEE8FE2E8}">
      <text/>
    </comment>
    <comment ref="D312" authorId="0" shapeId="0" xr:uid="{A022D0FC-0249-457F-B101-67662D816103}">
      <text/>
    </comment>
    <comment ref="D313" authorId="0" shapeId="0" xr:uid="{474D7399-320A-4ED2-9AE0-D2AE03EFE3E3}">
      <text/>
    </comment>
    <comment ref="D314" authorId="0" shapeId="0" xr:uid="{D0B8CE9E-7321-4EC5-B96B-0C9D529C9A5D}">
      <text/>
    </comment>
    <comment ref="D315" authorId="0" shapeId="0" xr:uid="{CA736945-95C2-4941-B376-B3C5D515C5E4}">
      <text/>
    </comment>
    <comment ref="D316" authorId="0" shapeId="0" xr:uid="{86D3B959-A7E3-4B72-929C-6B857AB0E7E3}">
      <text/>
    </comment>
    <comment ref="D317" authorId="0" shapeId="0" xr:uid="{036D8BF2-B7B9-406A-A2C7-DC77184ADC8B}">
      <text/>
    </comment>
    <comment ref="D318" authorId="0" shapeId="0" xr:uid="{A9EB5AA2-B49E-4363-9B4F-B4D1D4A0B094}">
      <text/>
    </comment>
    <comment ref="D319" authorId="0" shapeId="0" xr:uid="{3A3C039C-54F4-447A-9CBD-893E6ADB988C}">
      <text/>
    </comment>
    <comment ref="D320" authorId="0" shapeId="0" xr:uid="{FB42967E-6D58-40DE-9A49-59BCBCB24A49}">
      <text/>
    </comment>
    <comment ref="D321" authorId="0" shapeId="0" xr:uid="{4D5017A1-4A53-451B-9000-E8BD22283835}">
      <text/>
    </comment>
    <comment ref="D322" authorId="0" shapeId="0" xr:uid="{90151F88-DCC9-45AB-BA2C-918F9700EC1E}">
      <text/>
    </comment>
    <comment ref="D323" authorId="0" shapeId="0" xr:uid="{30C84330-0FE9-463C-BCF5-811C1E2299BA}">
      <text/>
    </comment>
    <comment ref="D324" authorId="0" shapeId="0" xr:uid="{C07D7032-AC06-45A1-886E-6B5BA968A5B6}">
      <text/>
    </comment>
    <comment ref="D325" authorId="0" shapeId="0" xr:uid="{2E384CF7-C1B9-42DD-9A53-2169F0F8030C}">
      <text/>
    </comment>
    <comment ref="D326" authorId="0" shapeId="0" xr:uid="{90C38841-3321-42CA-B12B-4244C03D7AAA}">
      <text/>
    </comment>
    <comment ref="D327" authorId="0" shapeId="0" xr:uid="{28662F25-3739-4D51-A90B-E42552E919F6}">
      <text/>
    </comment>
    <comment ref="D328" authorId="0" shapeId="0" xr:uid="{D98D9AA2-22E2-44E2-BE15-7BF551D3BD37}">
      <text/>
    </comment>
    <comment ref="D329" authorId="0" shapeId="0" xr:uid="{A861D1D9-060A-4D40-AD88-CD0FD62171F9}">
      <text/>
    </comment>
    <comment ref="D330" authorId="0" shapeId="0" xr:uid="{DC37B91A-63B0-4739-B0DC-AFF8518D9268}">
      <text/>
    </comment>
    <comment ref="D331" authorId="0" shapeId="0" xr:uid="{EC8DCE60-1989-4ED7-A9A4-317E903D608D}">
      <text/>
    </comment>
    <comment ref="D332" authorId="0" shapeId="0" xr:uid="{507988D8-5274-4062-AE8E-BD275DA6C1E9}">
      <text/>
    </comment>
    <comment ref="D333" authorId="0" shapeId="0" xr:uid="{E1EFE601-9184-4D39-9401-415E8C5FF9AA}">
      <text/>
    </comment>
    <comment ref="D334" authorId="0" shapeId="0" xr:uid="{185519C5-900E-4868-B258-904C5DA64312}">
      <text/>
    </comment>
    <comment ref="D335" authorId="0" shapeId="0" xr:uid="{E12189B0-7F37-444C-8F9A-8B8B29C678CF}">
      <text/>
    </comment>
    <comment ref="D336" authorId="0" shapeId="0" xr:uid="{95C25C23-F519-45F2-995C-11F2F9AE871B}">
      <text/>
    </comment>
    <comment ref="D337" authorId="1" shapeId="0" xr:uid="{1EC7983C-AA99-43A2-9218-814004054AB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338" authorId="1" shapeId="0" xr:uid="{AF5D2D87-822A-4DCC-8AA5-FBB576360FA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339" authorId="0" shapeId="0" xr:uid="{D6428D1D-A5B3-4F0E-90DD-EDA12608F3D9}">
      <text/>
    </comment>
    <comment ref="D340" authorId="0" shapeId="0" xr:uid="{B2DDF812-E75D-40DF-9AE1-61300E552671}">
      <text/>
    </comment>
    <comment ref="D341" authorId="0" shapeId="0" xr:uid="{6D295A34-2D16-431F-BED7-CD4E40003546}">
      <text/>
    </comment>
    <comment ref="D342" authorId="0" shapeId="0" xr:uid="{27DA4878-63E3-418F-92AA-0214F77E2C83}">
      <text/>
    </comment>
  </commentList>
</comments>
</file>

<file path=xl/sharedStrings.xml><?xml version="1.0" encoding="utf-8"?>
<sst xmlns="http://schemas.openxmlformats.org/spreadsheetml/2006/main" count="3490" uniqueCount="892">
  <si>
    <t>Подпишитесь на наш телеграм-канал, чтобы всегда быть в курсе последних новостей, предложений и акций:</t>
  </si>
  <si>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</si>
  <si>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</si>
  <si>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https://t.me/plantmarket_russia</t>
  </si>
  <si>
    <t>нет</t>
  </si>
  <si>
    <r>
      <t xml:space="preserve">Адрес склада: </t>
    </r>
    <r>
      <rPr>
        <sz val="10.5"/>
        <color indexed="8"/>
        <rFont val="Arial"/>
        <family val="2"/>
        <charset val="204"/>
      </rPr>
      <t>Владимирская область, Киржачский район, дер. Знаменское</t>
    </r>
  </si>
  <si>
    <t>Не выбрано</t>
  </si>
  <si>
    <t>← Выберите период поставки</t>
  </si>
  <si>
    <r>
      <t xml:space="preserve">Общий минимальный заказ: 600 €. </t>
    </r>
    <r>
      <rPr>
        <sz val="10.5"/>
        <rFont val="Arial"/>
        <family val="2"/>
        <charset val="204"/>
      </rPr>
      <t>При заказе от 350-599 € действует торговая надбавка 10%</t>
    </r>
  </si>
  <si>
    <t>Без упаковки</t>
  </si>
  <si>
    <t>← Выберите упаковку корневой системы для ОКС</t>
  </si>
  <si>
    <t>Общий минимальный заказ по разделам: ОКС - от 100 шт; Р8-Р12 + кассеты - от 2 ящиков</t>
  </si>
  <si>
    <t>Общее кол-во гортензий, шт</t>
  </si>
  <si>
    <t>Минимальный заказ на сорт:</t>
  </si>
  <si>
    <t xml:space="preserve"> - ОКС: на кустовые формы 50 шт (при заказе 25 шт надбавка за сборку +5%); штамбовые 10 шт</t>
  </si>
  <si>
    <t xml:space="preserve"> - p8 - 30 шт; р9 - 40/24 шт; р12 - 25/16 шт; кассеты - 144/104/84 шт (1 кассета)</t>
  </si>
  <si>
    <t>гортензии европейских производителей:</t>
  </si>
  <si>
    <t>гортензии российских производителей:</t>
  </si>
  <si>
    <t>Сумма за гортензии без надбавки за сборку</t>
  </si>
  <si>
    <t>Надбавка за сборку</t>
  </si>
  <si>
    <t>Предварительная сумма за растения</t>
  </si>
  <si>
    <t>Система скидок на растения:</t>
  </si>
  <si>
    <t>Сумма за упаковку корневой системя (для ОКС)</t>
  </si>
  <si>
    <t>при заказе гортензий более 2000 € -1%;  более 4000 € -2%; более 5000 € -3%; более 7000 € -4%; более 10000 € -5%</t>
  </si>
  <si>
    <t>Скидка или надбавка за объем</t>
  </si>
  <si>
    <t>Итоговая сумма</t>
  </si>
  <si>
    <t>Бесплатная доставка до ближайшего к нашему складу терминала ТК: ПЭК, ЖелДорЭкспедиция, Вера-1.</t>
  </si>
  <si>
    <t>Итоговая общая сумма заказа</t>
  </si>
  <si>
    <t>Тара бесплатно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</si>
  <si>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</si>
  <si>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 xml:space="preserve">Артикул </t>
  </si>
  <si>
    <t>Размер</t>
  </si>
  <si>
    <t>Производство</t>
  </si>
  <si>
    <t>Цена, €</t>
  </si>
  <si>
    <t>Цена, ₽</t>
  </si>
  <si>
    <t>Кратность заказа</t>
  </si>
  <si>
    <t>Коробок (справочно)</t>
  </si>
  <si>
    <t>Зимостойкость</t>
  </si>
  <si>
    <t>Срок цветения</t>
  </si>
  <si>
    <t>Цвет</t>
  </si>
  <si>
    <t>Описание</t>
  </si>
  <si>
    <t xml:space="preserve"> </t>
  </si>
  <si>
    <t>евро</t>
  </si>
  <si>
    <t>arb. Annabelle</t>
  </si>
  <si>
    <t>EU</t>
  </si>
  <si>
    <t>хит!</t>
  </si>
  <si>
    <t>ОКС 2-3 вет.</t>
  </si>
  <si>
    <t>руб</t>
  </si>
  <si>
    <t>P9</t>
  </si>
  <si>
    <t>RUS</t>
  </si>
  <si>
    <t>arb. Candybelle Bubblegum=Lollypop</t>
  </si>
  <si>
    <t>arb. Candybelle Marshmallow</t>
  </si>
  <si>
    <t>arb. Candybelle Sorbet</t>
  </si>
  <si>
    <t>87-99-0245</t>
  </si>
  <si>
    <t>ОКС 4-6 вет.</t>
  </si>
  <si>
    <t>arb. FlowerWOW</t>
  </si>
  <si>
    <t>arb. Incrediball=Strong Annabelle=Abetwo</t>
  </si>
  <si>
    <t>P8</t>
  </si>
  <si>
    <t>arb. Sheep Cloud</t>
  </si>
  <si>
    <t>arb. subsp. Radiata</t>
  </si>
  <si>
    <t>macr. Ayesha</t>
  </si>
  <si>
    <t>macr. Belle Seduction</t>
  </si>
  <si>
    <t>macr. Lady Seduction</t>
  </si>
  <si>
    <t>macr. So Long Ebony Monmar</t>
  </si>
  <si>
    <t>macr. So Long Rosy Сoumont</t>
  </si>
  <si>
    <t>macr. So Long Sunny Tk02</t>
  </si>
  <si>
    <t>macr. Sweet Seduction</t>
  </si>
  <si>
    <t>pan. Angels Blush=Ruby</t>
  </si>
  <si>
    <t>MP104</t>
  </si>
  <si>
    <t>pan. Bee Green</t>
  </si>
  <si>
    <t>pan. Bee Sweet</t>
  </si>
  <si>
    <t>pan. Bobo</t>
  </si>
  <si>
    <t>pan. Bombshell</t>
  </si>
  <si>
    <t>87-99-0106</t>
  </si>
  <si>
    <t>pan. Bonfire</t>
  </si>
  <si>
    <t>супер-хит!</t>
  </si>
  <si>
    <t>87-99-0151</t>
  </si>
  <si>
    <t>pan. Candy Love = Summer Love</t>
  </si>
  <si>
    <t>pan. Colorful cocktail</t>
  </si>
  <si>
    <t>новинка последних лет</t>
  </si>
  <si>
    <t>pan. Confetti=Vlasveld 02</t>
  </si>
  <si>
    <t>pan. Cotton Cream</t>
  </si>
  <si>
    <t>46-159-0447</t>
  </si>
  <si>
    <t>pan. Dentelle de Gorron=Rencri</t>
  </si>
  <si>
    <t>MP144</t>
  </si>
  <si>
    <t>pan. Diamant Rouge=Rendia</t>
  </si>
  <si>
    <t>87-99-0045</t>
  </si>
  <si>
    <t>46-159-0119</t>
  </si>
  <si>
    <t>pan. Diamantino=Ren101</t>
  </si>
  <si>
    <t>46-159-0120</t>
  </si>
  <si>
    <t>pan. Fraise Melba=Renba</t>
  </si>
  <si>
    <t>46-159-0121</t>
  </si>
  <si>
    <t>pan. Framboisine = Samarskya Lydia</t>
  </si>
  <si>
    <t>46-159-0312</t>
  </si>
  <si>
    <t>87-99-0194</t>
  </si>
  <si>
    <t>pan. Gardenlight Redlight</t>
  </si>
  <si>
    <t>87-99-0196</t>
  </si>
  <si>
    <t>pan. Gardenlight Whitelight</t>
  </si>
  <si>
    <t>87-99-0197</t>
  </si>
  <si>
    <t>pan. Gardenlight XS-Light</t>
  </si>
  <si>
    <t>pan. Graffiti</t>
  </si>
  <si>
    <t>pan. Grandiflora=Pee Gee</t>
  </si>
  <si>
    <t>pan. Great Star=Le Vasterival</t>
  </si>
  <si>
    <t>pan. Hercules</t>
  </si>
  <si>
    <t>87-99-0155</t>
  </si>
  <si>
    <t>pan. Infinity</t>
  </si>
  <si>
    <t>46-159-0122</t>
  </si>
  <si>
    <t>pan. Kyushu</t>
  </si>
  <si>
    <t>pan. Limelight=Zwijnenburg</t>
  </si>
  <si>
    <t>46-159-0311</t>
  </si>
  <si>
    <t>pan. Little Apple</t>
  </si>
  <si>
    <t>pan. Little Blossom</t>
  </si>
  <si>
    <t>pan. Little Fraise= Little Fresco=Rou 201306</t>
  </si>
  <si>
    <t>87-99-0221</t>
  </si>
  <si>
    <t>pan. Little Hottie</t>
  </si>
  <si>
    <t>pan. Little Lime=Jane</t>
  </si>
  <si>
    <t>pan. Little Love</t>
  </si>
  <si>
    <t>pan. Little Quick Fire</t>
  </si>
  <si>
    <t>pan. Little Rosy</t>
  </si>
  <si>
    <t>pan. Little Spooky</t>
  </si>
  <si>
    <t>pan. Magical Andes</t>
  </si>
  <si>
    <t>pan. Magical Candle=Bokraflame</t>
  </si>
  <si>
    <t>pan. Magical Fire=Bokraplume</t>
  </si>
  <si>
    <t>pan. Magical Himalay</t>
  </si>
  <si>
    <t>pan. Magical Killimanjaro</t>
  </si>
  <si>
    <t>pan. Magical Lime Sparkle</t>
  </si>
  <si>
    <t>pan. Magical Matterhorn = Bokomaho</t>
  </si>
  <si>
    <t>pan. Magical Mont Blanc</t>
  </si>
  <si>
    <t>87-99-0225</t>
  </si>
  <si>
    <t>pan. Magical Moonlight=Kolmagimo</t>
  </si>
  <si>
    <t>pan. Magical Starlight=Degustar=Perle d'Automne</t>
  </si>
  <si>
    <t>pan. Magical Sweet Summer=Bokrathirteen</t>
  </si>
  <si>
    <t>pan. Magical Vesuvio</t>
  </si>
  <si>
    <t>pan. Metallica</t>
  </si>
  <si>
    <t>pan. Milk &amp; Honey</t>
  </si>
  <si>
    <t>pan. Minty Spirit</t>
  </si>
  <si>
    <t>pan. Mojito</t>
  </si>
  <si>
    <t>pan. Pancetta</t>
  </si>
  <si>
    <t>pan. Papilon</t>
  </si>
  <si>
    <t>pan. Pastelgreen=Rencolor</t>
  </si>
  <si>
    <t>pan. Perle de Festival=Romantic Ace</t>
  </si>
  <si>
    <t>pan. Petite Flori</t>
  </si>
  <si>
    <t>pan. Petite Lantern</t>
  </si>
  <si>
    <t>pan. Petite Star</t>
  </si>
  <si>
    <t>pan. Phantom</t>
  </si>
  <si>
    <t>46-159-0126</t>
  </si>
  <si>
    <t>pan. Pink and Rose</t>
  </si>
  <si>
    <t>87-99-0231</t>
  </si>
  <si>
    <t>pan. Pink Diamond=Interhydia</t>
  </si>
  <si>
    <t>pan. Pinky Promise</t>
  </si>
  <si>
    <t>pan. Pinky Winky</t>
  </si>
  <si>
    <t>pan. Pixio</t>
  </si>
  <si>
    <t>pan. Polar Bear</t>
  </si>
  <si>
    <t>87-99-0162</t>
  </si>
  <si>
    <t>87-99-0030</t>
  </si>
  <si>
    <t>pan. Polestar=Switch Ophelia=Breg14</t>
  </si>
  <si>
    <t>30-02-0089/п</t>
  </si>
  <si>
    <t>pan. Prim Red</t>
  </si>
  <si>
    <t>pan. Prim White=Dolprim</t>
  </si>
  <si>
    <t>pan. Raspberry Pink</t>
  </si>
  <si>
    <t>pan. Red Velvet = Indian Summer</t>
  </si>
  <si>
    <t>pan. Royal Flower</t>
  </si>
  <si>
    <t>pan. Ruby Hobbit</t>
  </si>
  <si>
    <t>pan. Selection</t>
  </si>
  <si>
    <t>pan. Silver Dollar</t>
  </si>
  <si>
    <t>pan. Skyfall</t>
  </si>
  <si>
    <t>87-99-0065</t>
  </si>
  <si>
    <t>pan. Star Rose</t>
  </si>
  <si>
    <t>30-02-0168/п</t>
  </si>
  <si>
    <t>pan. Strawberry blossom</t>
  </si>
  <si>
    <t>pan. Sugar Rush</t>
  </si>
  <si>
    <t>pan. Summer Snow</t>
  </si>
  <si>
    <t>pan. Sundae Fraise=Rensun</t>
  </si>
  <si>
    <t>46-159-0245</t>
  </si>
  <si>
    <t>pan. Tickled Pink</t>
  </si>
  <si>
    <t>pan. Touch of Pink</t>
  </si>
  <si>
    <t>pan. Vanille Fraise=Renhy</t>
  </si>
  <si>
    <t>46-159-0315</t>
  </si>
  <si>
    <t>pan. White Lady</t>
  </si>
  <si>
    <t>pan. Wim's Red</t>
  </si>
  <si>
    <t>querc. Little Yeti</t>
  </si>
  <si>
    <t>serr. Daredevil</t>
  </si>
  <si>
    <t>87-99-0072</t>
  </si>
  <si>
    <t>serr. Magic pillow</t>
  </si>
  <si>
    <t>УТ-00051394</t>
  </si>
  <si>
    <t>Ящик фанерный (60х40х21)</t>
  </si>
  <si>
    <t>УТ-00003772</t>
  </si>
  <si>
    <t>Ящик пластиковый</t>
  </si>
  <si>
    <t>УТ-00046700</t>
  </si>
  <si>
    <t>Гофрокороб PlantMarket (120х50х50, бурый, П-32)</t>
  </si>
  <si>
    <t>УТ-00077722</t>
  </si>
  <si>
    <t>Поддон (1200x800) до 1500кг</t>
  </si>
  <si>
    <t>УТ-00090304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</si>
  <si>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</si>
  <si>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</si>
  <si>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</si>
  <si>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</si>
  <si>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</si>
  <si>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</si>
  <si>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</si>
  <si>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</si>
  <si>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</si>
  <si>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</si>
  <si>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</si>
  <si>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</si>
  <si>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</si>
  <si>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</si>
  <si>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</si>
  <si>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</si>
  <si>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</si>
  <si>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</si>
  <si>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</si>
  <si>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</si>
  <si>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</si>
  <si>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</si>
  <si>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</si>
  <si>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</si>
  <si>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</si>
  <si>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</si>
  <si>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</si>
  <si>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</si>
  <si>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</si>
  <si>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</si>
  <si>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</si>
  <si>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</si>
  <si>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</si>
  <si>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</si>
  <si>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</si>
  <si>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</si>
  <si>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</si>
  <si>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</si>
  <si>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</si>
  <si>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</si>
  <si>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</si>
  <si>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</si>
  <si>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</si>
  <si>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Основные критерии оценки качества гортензий с ОКС: качество корневой системы и количество скелетных ветвей. Высота надземной части не является значимым показателем. По решению производителя гортензии могут поставляться как с обрезанными ветвями, так и не обрезанными. При посадке в контейнер не обрезанные ветви подлежат обрезке на 2/3.</t>
  </si>
  <si>
    <t>Гортензии с ОКС упаковываются в гофрокороба 120х50х50 см со средней вместимостью 200-250 шт корней. 
Гортензии в контейнерах упаковываются в фанерные /пластиковые ящики 60х40х26 см с вместимостью для Р8 - 30 шт, для Р12 - 16 шт.
Гортензии в кассетах упаковываются в пластиковые ящики с вместимостью 1 кассета.</t>
  </si>
  <si>
    <t>Мы предоставляем услугу по индивидуальной упаковке корневой системы саженцев с ОКС "торф+пленка" .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</si>
  <si>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</si>
  <si>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</si>
  <si>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ближайшего к нашему складу терминала ТК: ПЭК, Желдор, 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</si>
  <si>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</si>
  <si>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</si>
  <si>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</si>
  <si>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</si>
  <si>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</si>
  <si>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</si>
  <si>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</si>
  <si>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</si>
  <si>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</si>
  <si>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</si>
  <si>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</si>
  <si>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</si>
  <si>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</si>
  <si>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</si>
  <si>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</si>
  <si>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</si>
  <si>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</si>
  <si>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</si>
  <si>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</si>
  <si>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</si>
  <si>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</si>
  <si>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июль…авг</t>
  </si>
  <si>
    <t>белый</t>
  </si>
  <si>
    <t>Гортензия представляет собой красивый кустарник с крупными шаровидными соцветиями. Начинает цвести в год посадки. Ежегодный прирост в высоту и ширину до 20 см. Продолжительность жизни 50 лет</t>
  </si>
  <si>
    <t>июль…сен</t>
  </si>
  <si>
    <t>розовый</t>
  </si>
  <si>
    <t>Гортензия отличается очень обильным цветением, куст компактный, крона округлая. Во время цветения куст не разваливается. Распускается нежно-розовым цветом, по мере своего распускания становится ярко-розовой</t>
  </si>
  <si>
    <t>светло-розовый</t>
  </si>
  <si>
    <t>Гортензия завоевала бронзовую медаль на выставке ПЛАНТАРИУМ 2019. Очень крупная, с округлой формой куста, соцветия светло-розовые, но постепенно светлеют. Любит солнечные зоны, в тени цветет менее активно</t>
  </si>
  <si>
    <t>рубиново-розовый</t>
  </si>
  <si>
    <t>Цвет соцветий — глубокий рубиново-розовый, с лёгким коралловым подтоном. В пасмурные дни он смотрится особенно насыщенно, а на солнце словно подсвечивается изнутри. Сорт показывает отличную устойчивость к заболеваниям и вредителям. Даже при влажном лете листья остаются чистыми, без пятен и гнили. Гортензия отлично переносит пересадку, даже взрослые кусты можно переместить без потери декоративности.</t>
  </si>
  <si>
    <t>июнь…авг</t>
  </si>
  <si>
    <t>розовые/сиренево-розовыми</t>
  </si>
  <si>
    <t>НОВИНКА 2025. Размер куста: в высоту и ширину гортензия вырастает в среднем до 1,3–1,5 метра, имеет много побегов. Цвет лепестков: в начале цветения лепестки розовые, к концу периода они становятся белыми и сиренево-розовыми. Аромат: цветы гортензии обладают приятным медовым ароматом.</t>
  </si>
  <si>
    <t>Пурпурно-розовый</t>
  </si>
  <si>
    <t>НОВИНКА 2024. Выведенный голландским селекционером Гвидо Руветтом (Guido Rouwette). Куст компактный, высотой около 80 см и шириной 90 см, с крепкими прямыми побегами и зелёной листвой.</t>
  </si>
  <si>
    <t xml:space="preserve"> нежно-зелёные/снежно-белый</t>
  </si>
  <si>
    <t>НОВИНКА 2025. Сорт отличается обильным цветением, гортензия «FlowerWOW» выпускает столько цветков, что листва почти полностью скрыта. которое сохраняется в течение всего сезона. Плотные округлые цветки похожи на большие снежки и держатся на крепких стеблях, которые удерживают соцветия высоко над землёй даже при ветре и дожде.</t>
  </si>
  <si>
    <t>июнь…сент</t>
  </si>
  <si>
    <t>лимонно-зелёные/белые/зелёные</t>
  </si>
  <si>
    <t>Сорт выведена в 2004 году селекционером Тимоти Д. Вудом (Спринг-Лейк, Мичиган, США). Интересный факт о гортензии «Стронг Аннабель» — сорт улучшен по сравнению с классической садовой гортензией «Анабель», исправлены недостатки : слишком слабых побегов, которые гнутся под тяжестью пышных соцветий и страдают от осадков.</t>
  </si>
  <si>
    <t>июнь...окт</t>
  </si>
  <si>
    <t>июль..сент</t>
  </si>
  <si>
    <t xml:space="preserve">Пышный кустарник высотой 150 см с округлой формой кроны. Листья насыщенно-зеленого цвета снаружи и голубовато-серебристые с обратной стороны. Соцветия крупные, диаметром 15-20 см, меняют цвет от ослепительно-белого до нежно-зеленого. Цветение обильное. </t>
  </si>
  <si>
    <t>зеленый/белый</t>
  </si>
  <si>
    <t>Куст гортензии имеет раскидистую и пышную крону. Побеги прочные и вертикальные, что делает этот сорт очень устойчивым к порывам ветра. Форма листьев эллиптическая, а их окраска серебристая. Листья густо опушены на внутренней стороне и не теряют свою форму со временем.</t>
  </si>
  <si>
    <t>июль…окт</t>
  </si>
  <si>
    <t>кремово-белые/нежно-розовый, небесно-голубой или бледно-сиреневый цвет</t>
  </si>
  <si>
    <t>Окрас цветков меняется в зависимости от кислотности почвы. Изначально цветки кремово-белые, затем приобретают нежно-розовый, небесно-голубой или бледно-сиреневый цвет.</t>
  </si>
  <si>
    <t>Розовый, голубой или сиреневый цвет.</t>
  </si>
  <si>
    <t>Окрас цветков меняется в зависимости от кислотности почвы.</t>
  </si>
  <si>
    <t>малиново-красный</t>
  </si>
  <si>
    <t>НОВИНКА 2025. Тёмно-фиолетовый, почти чёрный — окрас листьев. Особенности сорта: оттенки и интенсивность окраски зависят от уровня кислотности почвы (pH): на почвах с высокой кислотностью цветки могут окрашиваться в сине-фиолетовые цвета</t>
  </si>
  <si>
    <t>розовый/светло-розовый до голубоватый</t>
  </si>
  <si>
    <t>В зависимости от кислотности почв окраска цветков может меняться — от светло-розового до голубоватого.</t>
  </si>
  <si>
    <t>синий</t>
  </si>
  <si>
    <t>Куст компактный и прямостоячий, достигает высоты от 100 до 150 см и имеет диаметр до 100 см. Крона округлая, широкораскидистая.
Побеги сильные и крепкие, окрашены в рубиново-черный цвет. Они сохраняют свою необычайную декоративность даже в зимний период. Форма листьев зубчатая, они зеленые, с шершавой поверхностью и красными черешками. Куст держит форму и не разваливается.</t>
  </si>
  <si>
    <t>Это красивый и компактный куст среднего роста, который может достигать высоты от 100 до 120 см и имеет диаметр от 75 до 100 см (иногда до 150 см). Листья яйцевидные и окрашены в ярко-зеленый цвет.
Назначение гортензии – одиночные и групповые посадки. Это очень декоративный сорт, который может стать настоящим украшением любого сада или парка.</t>
  </si>
  <si>
    <t>розовый/салатово-желтый</t>
  </si>
  <si>
    <t>Компактный кустарник, высотой около метра, максимум – дорастает до полутора метров. В диаметре – 150 см. У него очаровательная шарообразная крона, продолговатые листочки, ярко-зеленые листья. Это декоративный кустарник со сферическими соцветиями, крупными, до 15 см в диаметре. Соцветия розовые, с темной каймой по краям, в процессе цветения на них появляются желтые и салатовые оттенки. Но основным окрасом считается розовый. Соцветия плотные, лепестки закрученные и изрезанные по краям.</t>
  </si>
  <si>
    <t>Нежно-розовый/светло-розовый до голубоватого</t>
  </si>
  <si>
    <t>Соцветия крупные, шаровидные, нежно-розового цвета (в зависимости от реакции почвы цвет может меняться от светло-розового до голубоватого).</t>
  </si>
  <si>
    <t xml:space="preserve">белый/розовый/красный </t>
  </si>
  <si>
    <t>Быстрорастущий сорт. Куст симметричный, с множеством прямых побегов тёмно-вишнёвого цвета, растущих вертикально. Листья узкоовальной формы, длинные, с заострённой верхушкой, ярко-зелёного цвета. Соцветия — метелки узкоконической формы длиной до 25 см, в которых сочетаются стерильные и фертильные цветки с преобладанием последних. При роспуске соцветия имеют белую окраску с чуть розовыми бутонами, но к концу лета сменяют её на розовую и розово-вишнёвую. Цветки никогда не краснеют полностью, всегда остаётся небольшая белая «звезда» в центре.</t>
  </si>
  <si>
    <t>бело-розовый</t>
  </si>
  <si>
    <t>В роспуске цветы белого цвета, но по мере развития соцветия они приобретают нежный жемчужно-розовый оттенок. Основная окраска цветков – розовая.</t>
  </si>
  <si>
    <t>белый/розовый</t>
  </si>
  <si>
    <t>По праву можно назвать самой маленькой среди всех сортов, она обычно достигает не более 60 сантиметров в высоту. Однако при этом ее внешний вид является очень эффектным.</t>
  </si>
  <si>
    <t>июнь…июль</t>
  </si>
  <si>
    <t>Цветки белые, к осени розовеют. Соцветия более округлые, чем у сорта "Grandiflora"</t>
  </si>
  <si>
    <t>лайм/зелено-розовый/темно-розовый</t>
  </si>
  <si>
    <t xml:space="preserve">Новинка 2022!!! Гортензия с компактной кроной, 1,2м высотой и 1,2м шириной; имеет крепкие побеги, которые отлично держат крупные (20-25см) шапки соцветий. Окраска соцветий меняется от зелено-белых оттенков, затем переходит в зеленовато-розовый, а ближе к осени приобретает насыщенный малиновый цвет. Листья темно-зеленые, крупные, яйцевидной формы с заостренной вершиной. Предпочитает плодородные, хорошо дренированные почвы. Высаживать можно на солнечные/полутенистые места. Зимостойка - до -29, зона 4.  </t>
  </si>
  <si>
    <t>июль…сент</t>
  </si>
  <si>
    <t>лайм/кремовый/розовый</t>
  </si>
  <si>
    <t>Гортензия с цветами белых и розовых оттенков, компактной кроной. Листва темно-зеленых оттенков. Относится к виду низкорослых.</t>
  </si>
  <si>
    <t>кремово-белый/темно-розовый</t>
  </si>
  <si>
    <t>Побеги сильные и быстрорастущие, для них характерен красно-бурый окрас. Куст хорошо держит форму, он не распадается даже от сильных дождей и ветров. Листья зеленого цвета с шершавой поверхностью, по форме продолговатые с мелкозубчатым краем.</t>
  </si>
  <si>
    <t>кремово-белый/нежно-розовый</t>
  </si>
  <si>
    <t>Гортензия с ажурными коническими соцветиями, листья овальные, с заостренной вершиной и ярким, выделяющимся жилкованием, темно-зеленые.</t>
  </si>
  <si>
    <t>лайм/кремовый/белый</t>
  </si>
  <si>
    <t>Гортензия с кремовыми, округлыми цветками средней величины. Прекрасно смотрится в небольших группах на газонах. Куст аккуратный и компактный с плотной, округлой формой.</t>
  </si>
  <si>
    <t>нежно-салатовый/кремовый/белый</t>
  </si>
  <si>
    <t>Гортензия с очень крупными соцветиями, напоминающими облако. В начале цветения они нежно-салатовые или кремовые, по мере роста становятся белоснежными. Цветение обильное.</t>
  </si>
  <si>
    <t>белый/розовый/малиновый</t>
  </si>
  <si>
    <t>Гортензия с красивым и компактным кустом. Обладательница множетсва наград и медалей. Название переводится как "красный бриллиант". Меняет цвет до розового и позже малинового. Листья сочно-зеленого цвета до оранжево-красного.</t>
  </si>
  <si>
    <t>желто-зеленый/белый/нежно-розовый</t>
  </si>
  <si>
    <t>Гортензия пышноцветущая. В начале цветения имеет желто-зеленую окраску, затем белую и к концу цветения светло-розовую.</t>
  </si>
  <si>
    <t>июнь…окт</t>
  </si>
  <si>
    <t>белый…розовый…красный с белым</t>
  </si>
  <si>
    <t xml:space="preserve">Улучшенный сорт гортензии метельчатой «Vanilla Fraise». Побеги жесткие, прямостоячие, окрашены в яркий темно-бордовый цвет с коричневым оттенком. Листва темно-зеленого цвета, узко яйцевидной формы. Соцветие огромной, плотно- пирамидальной формы, длиной 30-40 см(45-55 см). В начале цветения бутоны молочно-белые, затем приобретают нежно-розовые отттенки цвета, а к концу становятся насыщенной малиново-винной окраски. При этом верхняя часть соцветия сохраняет ослепительно-белый тон. Контрастная окраска "дуо" -бело/красная держится долго и выглядит очень эффектно! Цветет продолжительно — с июля до конца октября. К почве нетребовательна, растет на солнце и в полутени. Зимостойкость: до -34 С.
</t>
  </si>
  <si>
    <t>белый…розовый…темно-розовый</t>
  </si>
  <si>
    <t>Гортензия завоевала бронзовую медаль на высавке ПЛАНТАРИУМ в 2019 году. Куст компактный, хорошо держит форму. Конические белые соцветия меняют свой окрас на протяжении сезона до насыщенно малиново-красного цвета. Зимостойка (зона 4, до -34⁰С), неприхотливы в уходе.</t>
  </si>
  <si>
    <t>июнь..окт</t>
  </si>
  <si>
    <t>кремовый/белый</t>
  </si>
  <si>
    <t>Главным украшением гортензии этого сорта являются ее цветы. Они начинают цвести в конце июня кремовым цветом, который позже меняется на белый. Основная окраска цветков – белая.</t>
  </si>
  <si>
    <t>лайм/сливочно-белый/малиновый</t>
  </si>
  <si>
    <t>июнь…сен</t>
  </si>
  <si>
    <t>лимонный…кремовый…белый…бело-розовый</t>
  </si>
  <si>
    <t>июль…нояб</t>
  </si>
  <si>
    <t>желтый/розовый</t>
  </si>
  <si>
    <t>Отличается особенно крупными соцветиями при компактной форме куста.
Высота 50-70 м и ширина 70см округлой аккуратной формы.
Цветение длительное с конца июля по ноябрь.
Растение имеет отличительную особенность, оно способно выдерживать
очень высокие морозы до 35-38 градусов.</t>
  </si>
  <si>
    <t>июль..окт</t>
  </si>
  <si>
    <t>лаймовый…розово-зелено-белый</t>
  </si>
  <si>
    <t>Гортензия с компактной округлой кроной, прочными прямостоячими побегами, которые хорошо держат форму. Соцветие - коническая метелка, длиной до 30см. Цветет на побегах текущего года. Почти все однолетние побеги увенчаны соцветиями. Окрас меняется на протяжении сезона и имеет удивительную палитру оттенков: от светло-зеленого, затем белого, а ближе к осени нежно-розового цвета с белыми прожилками. Может выращиваться как контейнерное растение. Подходит для срезки и сушки.</t>
  </si>
  <si>
    <t>Гортензия с крупными и удлененными соцветиями, состоящая из мелких белых цветов. В течении сезона оттенок меняется от кремового, белоснежного до нежно-розового.</t>
  </si>
  <si>
    <t>В высоту растение достигает 2,5 м, а в диаметре — до 2 м. При этом прямые прочные побеги образуют раскидистую крону полукруглой формы из больших тёмно-зелёных листьев. Особенное очарование кустарник приобретает в период цветения. В это время распускается множество больших белоснежных, практически стерильных цветов, похожих на звёзды.</t>
  </si>
  <si>
    <t>лимонно-жёлтый…белоснежный…розоватый</t>
  </si>
  <si>
    <t>Гортензия с сильными, жесткими побегами красно-коричневого цвета. Листва темно-зеленая с выраженным жилкованием и интенсивно опушенная с обеих сторон. Длина соцветий до 30см со стерильными цветками, состоящими из 4х лепестков, не перекрывающих друг друга. Куст не требует подвязки.</t>
  </si>
  <si>
    <t>белый/розовый/темно-красный</t>
  </si>
  <si>
    <t>Сорт выведен в 2021 году в Голландии (посёлок Боскоп) селекционерами питомника Alex Schoemaker.</t>
  </si>
  <si>
    <t>Прекрасно смотрится как в одиночку, так и в групповых посадках. Мощные, морозостойкие ветви растения подходят для создания живой изгороди – она служит защитой от ветра и пыли, одновременно являясь прекрасным фоном для садовых растений. Культура отличается высокой устойчивостью к морозам и болезням.</t>
  </si>
  <si>
    <t>зеленый...белый...розовый</t>
  </si>
  <si>
    <t>Гортензия с прочными, крепкими побегами, поэтому куст не нуждается в опоре. Ширококонические плотные соцветия длиной 25-30см состоят из стерильных цветков. Листья крупные, ярко зеленые, бархатистые. Цветение обильное и долгое.</t>
  </si>
  <si>
    <t>зеленый/лайм/розовый</t>
  </si>
  <si>
    <t>Соцветия широкопирамидальные, почти округлые, плотные, состоящие из стерильных цветков. Они пышные, высотой 15-17см, при этом основание может быть 17-20 см. Цветки распускаются интенсивно зеленым цветом, постепенно становятся ярко выраженным цветом лайма, к концу цветения светлеют до размытого зеленовато-кремового. Иногда, на финише цветения могут появиться розоватые оттенки.</t>
  </si>
  <si>
    <t>лайм/белый/нежно-розовый</t>
  </si>
  <si>
    <t>Гортензия сначала белого цвета, затем меняет окраску на нежно-розовую и до конца сезона остается в таком цвете. Листья очень темные, зеленого цвета.</t>
  </si>
  <si>
    <t>белый/зеленый/розовый</t>
  </si>
  <si>
    <t>Гортензия компактная, карликовая. Цветет очень красиво и также красиво увядает. В самом начале цветения окраска соцветий темно-зеленая, затем лимонно-кремовая и при отцветании имеет белоснежную окраску, которая превращается в розовую.</t>
  </si>
  <si>
    <t>зеленый/сливочно-белые</t>
  </si>
  <si>
    <t>Компактный размер куста позволяет выращивать его в контейнерах на балконах и террасах. Это один из немногих сортов, длительно сохраняющих белую окраску цветков вне зависимости от жары или холода</t>
  </si>
  <si>
    <t>светло-зеленый/кремово-белый</t>
  </si>
  <si>
    <t>Цветки в полутенистом месте светло-зеленоватые, на солнечном месте осенью зеленовато-розовые.</t>
  </si>
  <si>
    <t>зеленый/кремовфй/розовый</t>
  </si>
  <si>
    <t>Гортензия из серии "Living Creations" с компактной округлой кроной. Побеги крепкие, прочные, хорошо держат плотные пышные достаточно крупные (до 20/25см) соцветия. Цветки сначала кремового цвета к концу цветения приобретают насыщенно малиновый окрас. Зимостойкая и неприхотливая в уходе.</t>
  </si>
  <si>
    <t>кремовый/белый/малиновый</t>
  </si>
  <si>
    <t>белый/красный</t>
  </si>
  <si>
    <t>Карликовая форма от сорта «Quick Fire». Цветение более раннее, чем у большинства других метельчатых гортензий</t>
  </si>
  <si>
    <t>белый/зеленый</t>
  </si>
  <si>
    <t>Гортензия с бело-зеленоватыми пышными цветами. В высота максимум вырастает до 50 см. Благодаря своему комактному размеру, ее можно выращивать как в горшках, так и в садах.</t>
  </si>
  <si>
    <t>лаймовый/лело-кремовый/розовый/насыщенно-розовый</t>
  </si>
  <si>
    <t>Гортензия из серии Magical. Сорт метельчатой гортензии, кустарник с прочными побегами. Высота: 120–150 см. отличается компактным кустом и продолжительным цветением.</t>
  </si>
  <si>
    <t>Гортензия из серии Magical. Сорт создан в Японии в  2007 году под патронажем французской компании Sapho. среднерослый прямостоячий, достигает высоты 150 см. Крона компактная, веерообразная. Побеги прочные, бурого цвета, со временем могут стать потемнее.</t>
  </si>
  <si>
    <t>Гортензия из серии Magical. Выведенный в Голландии питомником Kolster в рамках серии «Magical» в 2000-х годах. Компактный кустарник с округлой формой кроны. Высота взрослого растения — 1,5–2 метра, диаметр кроны — около 1,5 метра.</t>
  </si>
  <si>
    <t>кремово-белый</t>
  </si>
  <si>
    <t>Гортензия из серии Magical. Компактные кусты, их высота и диаметр в среднем составляют по 100-150 см. Побеги на растениях достаточно жесткие, они обладают интересной красно-коричневой расцветкой. Листовые пластинки обладают заостренно-овальной формой. Листья имеют насыщенную зеленую окраску, осенью они становятся желтыми.</t>
  </si>
  <si>
    <t>белый/кремово-розовый/пудрово-малиновый</t>
  </si>
  <si>
    <t>Гортензия из серии Magical. Выведен в 2021 году в Нидерландах компанией LVNS. Соцветия-конусы, которые напоминают вершины Килиманджаро, покрытые снегом.</t>
  </si>
  <si>
    <t>белый…лимонный…красно-фиолетовый</t>
  </si>
  <si>
    <t>Новый сорт, похожий на Skyfall. Один из родителей сорт метельчатой гортензии – Phantom. Пока достаточно редкий в коллекциях. Побеги крепкие, вертикальные. Соцветия плотные, длиной 10-15 см. Цветки звездчатой формы, с удлиненными лепестками белого, затем лаймового цвета, в конце цветения приобретает красно-фиолетовый оттенок. Гортензия светолюбива, но хорошо растет и в полутени. Зимостойкость высокая, но молодые растения лучше на зиму укрывать.</t>
  </si>
  <si>
    <t>зеленовато-белый</t>
  </si>
  <si>
    <t>Гортензия с крупными, узко-пирамидальными соцветиями. Побеги не падают под своей тяжестью. Очень компактная форма, куст не будет превышать более 150 см высотой и диаметром больше 100см.</t>
  </si>
  <si>
    <t>лаймово-зелёные/верх.белый-низ.кремовый</t>
  </si>
  <si>
    <t>Сорт выведен голландским селекционером Питером Рудольфом Колстером в 2014 году. Форма соцветий напоминает пик горы Монблан. Широкое основание, слегка заострённый, но не вытянутый кончик — словно кусочек заснеженных Альп.</t>
  </si>
  <si>
    <t>нежно-зеленого/кремово-белые/рубиновый</t>
  </si>
  <si>
    <t>НОВИНКА 2024. Компактный куст высота 70 см ширина 80 см.</t>
  </si>
  <si>
    <t>бело-зеленый</t>
  </si>
  <si>
    <t>Гортензия с ажурной кроной. Цветовая гамма зависит от того места, где она произрастает. В тени она кремово-зеленая..</t>
  </si>
  <si>
    <t>Растение с симметричной округлой кроной, компактное (1,3м высотой и 1,2м шириной). Побеги крепкие, прочные, хорошо держат ажурные соцветия, состоящие из фертильных и стерильных цветков. Соцветие довольно крупное (25-30см), имеет конусовидную форму. Листва эллиптическая, узкая, с острой вершиной. Предпочитает хорошо дренированную, плодородную, подкисленную почву. Любит обильный полив. Зимостойкая, зона 4 (-29).</t>
  </si>
  <si>
    <t>Гортензия Magical Sweet Summer в переводе с английского "Волшебное Сладкое Лето". В раскрывающихся бутонах имеет зеленый оттенок, по мере роста, цветки становятся белыми. Сорт светолюбивый.</t>
  </si>
  <si>
    <t>белый/розовый/красный</t>
  </si>
  <si>
    <t>Гортензия с комактным размером куста и обильным цветением. Цветки крупные, собранные в плотные соцветия пирамидальной формы. В начале бутонизации цвет белый, нежно-розовый. К концу сезона окрас меняется на насыщенный розовый.</t>
  </si>
  <si>
    <t>лаймово-белый/розовый</t>
  </si>
  <si>
    <t>Метельчатый сорт, созданный французским селекционером Жаном Рено. Этот сорт получил свое название благодаря необычной окраске цветков, которая напоминает металлический отлив. Главная особенность этого растения – его компактный и прямостоячий куст, который может достигать высоты до 150 см и диаметра до 100 см.</t>
  </si>
  <si>
    <t>Гортензия из серии "Living Creations" примечательна своим компактным размером куста и фантастическими ажурными соцветиями нежного кремово-молочно цвета. Цветки словно россыпь маленьких искорок ярко контрастирует с крупной, темно-зеленой листвой. Идельно подходит для создания малого сада и для высадки в контейнер.</t>
  </si>
  <si>
    <t>Является хорошим подспорьем для цветоводов. Соцветие коническое, белого цвета. Цветение с июля по сентябрь.</t>
  </si>
  <si>
    <t>Гортензия с округлой кроной. Побеги крепкие, прочные, хорошо держат соцветия (15-20см). Цветки сначала зеленовато-розвые, в конце лета приобретают теплый розоватый оттенок. Листва темно-зеленая, опушенная с обеих сторон. Гортензия предпочитает умеренно плодородные, влажные и проницаемые, слабокислые почвы, а также солнечные или полутенистые места. Сорт полностью устойчив к морозу (зона 5).</t>
  </si>
  <si>
    <t>лайм/пурпурно-зеленый</t>
  </si>
  <si>
    <t>Новинка 2022!!! Соцветия крупные, плотные, лаймового цвета</t>
  </si>
  <si>
    <t>авг..окт</t>
  </si>
  <si>
    <t>Крона густая и раскидистая благодаря крепким побегам, которые растут вертикально и без разветвления. Они окрашены в красновато-коричневый цвет. Листья продолговато-яйцевидные, с заостренной верхушкой, темно-зелёного цвета.</t>
  </si>
  <si>
    <t>белый/кремовый/бледно-зелёный/фисташково-зелёный/розовый/малиново-розовый</t>
  </si>
  <si>
    <t>Гортензия с крупными, пышными соцветиями. Соцветия выглядят пастельными, постоянно меняя оттенки по мере цветения, в результате получается гармоничное сочетание белого, кремового, бледно-зелёного, фисташково-зелёного, розового, малиново-розового.</t>
  </si>
  <si>
    <t>зеленовато-белый…кремовый…нежно-розовый..кофейный</t>
  </si>
  <si>
    <t xml:space="preserve">Оригинальная гортензия, отличающаяся своей разнообразной окраской во время всего периода цветения. В начале лепестки цветка, похожего на порхающую бабочку, цвета лайма, затем переходят в кремовый цвет, немного позже примеряют нежно-розовый окрас, а в конце становятся нежно-кофейного оттенка. Соцветие - пирамидальная метелка с широким основанием и округлой вершиной.  Куст компактный, с округлой кроной. Зацветает рано, цветет обильно и продолжительно. </t>
  </si>
  <si>
    <t>лаймово-белый/кремово-розовый/темно-вишневый</t>
  </si>
  <si>
    <t>Гортензия Петит Флори (Petite Flori) – это новый метельчатый сорт, созданный французским селекционером Жаком Кутюрье в 2022 году. Это низкорослая растительность, которая достигает высоты около 80 см и имеет диаметр куста около 40 см. Главной особенностью этого сорта является компактный куст, который отлично подходит для одиночных, групповых посадок, живых изгородей и выращивания в контейнерах на балконах и террасах.</t>
  </si>
  <si>
    <t>белый/кремовый/малиновый</t>
  </si>
  <si>
    <t>Сорт выведен в 2021 году, подходит для декоративного озеленения, выращивания в контейнерах, на балконах и террасах. Гортензии метельчатой связано с необычной формой вытянутых соцветий.</t>
  </si>
  <si>
    <t>зеленый лимон/белый/нежно-розовый/ярко-красный</t>
  </si>
  <si>
    <t>Новинка 2022! Очень компактная гортензия, одна из самых раннецветущих с очень долгим цветением. Габитус куста прямостоящий, не распадается. Цветовая окраска меняется от цвета зеленого лимона – в белый – в нежно-розовый и в конце концов в ярко-красный.</t>
  </si>
  <si>
    <t>кремовый/светло-розовый</t>
  </si>
  <si>
    <t>Гортензия совершенно не имеет аромата. Цветет обильно и красочно. Соцветия крупные, пирамидальной формы.</t>
  </si>
  <si>
    <t>бело-лаймово-зеленый/зеленый-розовый</t>
  </si>
  <si>
    <t>Гортензия Пиксио, также известная как Pixio, является одним из самых популярных метельчатых сортов. Это низкорослая растительность, которая может достигать высоты до 80 см и имеет диаметр около 80 см. Куст компактный, а крона округлая и густая.</t>
  </si>
  <si>
    <t>3-4</t>
  </si>
  <si>
    <t>3</t>
  </si>
  <si>
    <t>4</t>
  </si>
  <si>
    <t>5</t>
  </si>
  <si>
    <t>6</t>
  </si>
  <si>
    <t>5-6</t>
  </si>
  <si>
    <t>6-12</t>
  </si>
  <si>
    <t>querc. Yeti</t>
  </si>
  <si>
    <t>87-99-0199</t>
  </si>
  <si>
    <t>87-99-0056</t>
  </si>
  <si>
    <t>Доступно к заказу</t>
  </si>
  <si>
    <t>⬤</t>
  </si>
  <si>
    <t>87-99-0014</t>
  </si>
  <si>
    <t>87-99-0250</t>
  </si>
  <si>
    <t>arb. Stand Up Pink</t>
  </si>
  <si>
    <t>arb. Winegum</t>
  </si>
  <si>
    <t>macr. Eclips First Editions</t>
  </si>
  <si>
    <t>pan. Gardenlight Littlelight</t>
  </si>
  <si>
    <t>pan. Groundbreaker Greeny</t>
  </si>
  <si>
    <t>pan. Groundbreaker Ruby</t>
  </si>
  <si>
    <t>pan. Lemonlight</t>
  </si>
  <si>
    <t>pan. Magical Verde</t>
  </si>
  <si>
    <t>pan. Pandora=HP217902</t>
  </si>
  <si>
    <t>pan. Panenka</t>
  </si>
  <si>
    <t>pan. Shikoku Flash</t>
  </si>
  <si>
    <t>serr. Choco White</t>
  </si>
  <si>
    <t>46-358-0037</t>
  </si>
  <si>
    <t>46-427-0001</t>
  </si>
  <si>
    <t>46-426-0002</t>
  </si>
  <si>
    <t>87-99-0038</t>
  </si>
  <si>
    <t>46-358-0039</t>
  </si>
  <si>
    <t>46-318-2674</t>
  </si>
  <si>
    <t>46-358-0011</t>
  </si>
  <si>
    <t>46-426-0003</t>
  </si>
  <si>
    <t>46-318-2671</t>
  </si>
  <si>
    <t>46-318-2672</t>
  </si>
  <si>
    <t>46-159-0118</t>
  </si>
  <si>
    <t>46-427-0002</t>
  </si>
  <si>
    <t>46-426-0004</t>
  </si>
  <si>
    <t>46-358-0038</t>
  </si>
  <si>
    <t>46-159-0452</t>
  </si>
  <si>
    <t>46-426-0005</t>
  </si>
  <si>
    <t>46-318-2675</t>
  </si>
  <si>
    <t>46-427-0004</t>
  </si>
  <si>
    <t>46-318-2495</t>
  </si>
  <si>
    <t>46-318-2678</t>
  </si>
  <si>
    <t>46-318-2496</t>
  </si>
  <si>
    <t>46-427-0012</t>
  </si>
  <si>
    <t>46-318-2497</t>
  </si>
  <si>
    <t>46-318-2680</t>
  </si>
  <si>
    <t>46-318-2682</t>
  </si>
  <si>
    <t>87-07-12273</t>
  </si>
  <si>
    <t>87-07-12274</t>
  </si>
  <si>
    <t>46-358-0040</t>
  </si>
  <si>
    <t>46-426-0010</t>
  </si>
  <si>
    <t>46-318-2685</t>
  </si>
  <si>
    <t>46-318-2688</t>
  </si>
  <si>
    <t>46-427-0005</t>
  </si>
  <si>
    <t>46-318-2690</t>
  </si>
  <si>
    <t>46-318-2498</t>
  </si>
  <si>
    <t>46-318-2691</t>
  </si>
  <si>
    <t>46-318-2692</t>
  </si>
  <si>
    <t>46-159-0123</t>
  </si>
  <si>
    <t>46-427-0006</t>
  </si>
  <si>
    <t>46-361-0029</t>
  </si>
  <si>
    <t>46-318-2693</t>
  </si>
  <si>
    <t>46-318-2694</t>
  </si>
  <si>
    <t>46-358-0041</t>
  </si>
  <si>
    <t>46-426-0012</t>
  </si>
  <si>
    <t>46-318-2699</t>
  </si>
  <si>
    <t>46-159-0124</t>
  </si>
  <si>
    <t>46-318-2700</t>
  </si>
  <si>
    <t>46-426-0013</t>
  </si>
  <si>
    <t>46-358-0042</t>
  </si>
  <si>
    <t>46-426-0014</t>
  </si>
  <si>
    <t>46-159-0125</t>
  </si>
  <si>
    <t>46-318-2701</t>
  </si>
  <si>
    <t>46-318-2702</t>
  </si>
  <si>
    <t>46-358-0043</t>
  </si>
  <si>
    <t>46-358-0044</t>
  </si>
  <si>
    <t>46-318-2501</t>
  </si>
  <si>
    <t>46-427-0007</t>
  </si>
  <si>
    <t>46-427-0008</t>
  </si>
  <si>
    <t>46-318-2710</t>
  </si>
  <si>
    <t>46-318-2711</t>
  </si>
  <si>
    <t>46-318-2712</t>
  </si>
  <si>
    <t>46-318-2502</t>
  </si>
  <si>
    <t>46-426-0015</t>
  </si>
  <si>
    <t>46-427-0011</t>
  </si>
  <si>
    <t>46-318-2715</t>
  </si>
  <si>
    <t>46-318-2716</t>
  </si>
  <si>
    <t>46-159-0453</t>
  </si>
  <si>
    <t>46-318-2717</t>
  </si>
  <si>
    <t>46-159-0454</t>
  </si>
  <si>
    <t>46-318-2718</t>
  </si>
  <si>
    <t>46-427-0010</t>
  </si>
  <si>
    <t>46-159-0127</t>
  </si>
  <si>
    <t>46-318-2505</t>
  </si>
  <si>
    <t>46-426-0016</t>
  </si>
  <si>
    <t>46-318-2506</t>
  </si>
  <si>
    <t>46-318-2722</t>
  </si>
  <si>
    <t>46-318-2508</t>
  </si>
  <si>
    <t>87-07-12305</t>
  </si>
  <si>
    <t>46-159-0313</t>
  </si>
  <si>
    <t>46-358-0045</t>
  </si>
  <si>
    <t>46-318-2734</t>
  </si>
  <si>
    <t>46-159-0128</t>
  </si>
  <si>
    <t>46-318-2509</t>
  </si>
  <si>
    <t>46-361-0030</t>
  </si>
  <si>
    <t>46-427-0013</t>
  </si>
  <si>
    <t>46-318-2726</t>
  </si>
  <si>
    <t>46-318-2728</t>
  </si>
  <si>
    <t>46-318-2512</t>
  </si>
  <si>
    <t>46-361-0032</t>
  </si>
  <si>
    <t>46-159-0314</t>
  </si>
  <si>
    <t>46-427-0003</t>
  </si>
  <si>
    <t>46-318-2513</t>
  </si>
  <si>
    <t>46-159-0455</t>
  </si>
  <si>
    <t>46-159-0456</t>
  </si>
  <si>
    <t>46-318-2514</t>
  </si>
  <si>
    <t>46-361-0033</t>
  </si>
  <si>
    <t>46-318-2733</t>
  </si>
  <si>
    <t>87-07-7309</t>
  </si>
  <si>
    <t>87-07-12309</t>
  </si>
  <si>
    <t>НОВИНКА!!!!!!!!!!!!!!!</t>
  </si>
  <si>
    <t>ОКС 7-8 вет</t>
  </si>
  <si>
    <t>C3</t>
  </si>
  <si>
    <t>ОКС 2-3 вет. 0+1+1</t>
  </si>
  <si>
    <r>
      <rPr>
        <b/>
        <sz val="22"/>
        <color theme="1"/>
        <rFont val="Arial"/>
        <family val="2"/>
      </rPr>
      <t>Гортензия с ОКС, Р8-P12 и в кассетах</t>
    </r>
    <r>
      <rPr>
        <sz val="22"/>
        <color theme="1"/>
        <rFont val="Arial"/>
        <family val="2"/>
        <charset val="204"/>
      </rPr>
      <t xml:space="preserve"> (EU, RUS) - ВЕСНА 2027</t>
    </r>
  </si>
  <si>
    <t>Гортензия меняет окрас от белого к ярко-розовому от основания соцветия к макушке. В конце сезона приобретает малиновый цвет.</t>
  </si>
  <si>
    <t>Гортензия в переводе с английского языка "розовый бриллиант". Сорт очен любим цветоводами и ландшафтными дизайнерами. Соцветия крупные, белые. К концу сезона становятся красными.</t>
  </si>
  <si>
    <t>Гортензия компактных размеров, расцветка меняется весь сезон от белого до темно-розового. Соцветия пирамидальной формы, плотные, среднего размера.</t>
  </si>
  <si>
    <t>Автор сорта Йохан ван Хейленбрук. Данный сорт имеет высшую награду Американского общества производителей срезочных цветов в номинации «Срезочный кустарник 2023». Соцветия очень крупные, могут достигать в длину 40 см. Сначала они кремовые, затем начинают розоветь в нижней части.</t>
  </si>
  <si>
    <t>Гортензия в переводе с английского "полярный медведь". Это крупный и раскидистый кустарник, с массивными соцветиями до 40 см. Вначале цветения имеет окрас лайма, затем она белеет и коконцу сезона становится розовой.</t>
  </si>
  <si>
    <t>Конические соцветия вырастают в длину от 10 до 15 сантиметров. Тип – метелка. Размеры – крупные. Цвет лепестков способен меняться на протяжении всего сезона вегетации. Изначально они светло-кремовые (практически белые), после розовые, а спустя 2 недели лепестки становятся насыщенными красными. Соцветия собраны из небольшого количество цветков. Большая их часть – фертильные (сосредоточены в основном в верхней части соцветия), но также встречаются и стерильные цветы. Аромат – приятный, душистый.</t>
  </si>
  <si>
    <t>Стерильные цветки с большими лепестками, вначале кремовые, затем белые, к осени слегка розовеют</t>
  </si>
  <si>
    <t>Побеги гортензии прочные, хорошо держат крупные (20-25см) соцветия, не требуют подвязки. Зацветает белыми цветками, затем становится малиновой. Место солнечное или полутенистое.</t>
  </si>
  <si>
    <t>НОВИНКА 2023! Гортензия из серии "Living Creations" с сильными, прямостоячими, жесткими побегами и крупными коническими соцветиями длиной до 30/35см. Цветки крупные, к концу цветения приобретают насыщенно малиновый цвет. Листва крупная, плотная, темно-зеленая. Зимостойкая и неприхотливая в уходе.</t>
  </si>
  <si>
    <t>Компактная гортензия (0,9м высотой и 1,0м шириной) из сортосерии Living Creations с крупными соцветиями, (15-20см в высоту). Цветки в начале роспуска имеют оттенок лайма, затем становятся кремовыми, а в конце приобретают насыщенно-розовый цвет. Предпочитает солнечное либо полутенистое место, хорошо дренированную, плодородную, нейтральную/слабокислую почву. Обладает хорошим иммунитетом. Зимостойкая, может зимовать без укрытия до -29 градусов (5 зона). Нуждается в ежегодной короткой весенней обрезке.</t>
  </si>
  <si>
    <t>Куст - компактный, высота 70-100 см ширина 60 см. Аромат: Слегка сладковатый</t>
  </si>
  <si>
    <t>Гортензия с мощными и сильными побегами. Стебли красно-коричневого цвета. Соцветия очень плотные белого цвета, к концу цветения становятся розоватыми.</t>
  </si>
  <si>
    <t>Гортензия в переводе с английского "серебряный доллар". Очень пышная, с раскидистыми ветвями. Подвязывать данный сорт нет необходимости. Ао форме белые соцветия напоминают пирамидки.</t>
  </si>
  <si>
    <t>Гортензия цветет большими соцветиями белого цвета в конце цветения становится бледно-розовыми. Цветки крупные, по своей форме напоминают гиацинты.</t>
  </si>
  <si>
    <t>Новый высокорослый сорт гортензии (2,0м В) с округлоконическими соцветиями, состоящими из крупных стерильных (около 8-10см) белых цветков, перекрывающих собой фертильные. Длина соцветия около 10-15см белого цвета, а к осени начинает розоветь. Стерильные цветки состоят из четырех противоположнорасположенных лепестков, напоминающих "пропеллер", что придает растению пышный, кружевной вид. Предпочитает солнечные/полутенистые места, хорошо дренированную, слабокислую почву. Зимует без укрытия. Зимостойкость до -30. Нуждается в ежегодной короткой обрезке.</t>
  </si>
  <si>
    <t xml:space="preserve">Гортензия с конусобразными соцветиями, напоминающими клубнику. Цветы окрашены в светло-зелёный тон, с течением времени становятся белого цвета, а в конце цветения — приобретают розовый оттенок. 
</t>
  </si>
  <si>
    <t>Гортензия с пирамидальными соцветиями, миниатюрная. Крона густая, округлая, ветви не разваливаются. Предпочитает рассеянный свет.</t>
  </si>
  <si>
    <t>Гортензия в переводе с английского "летний снег", с плотным и пышным цветением. Крона шаровидная, при правильно уходе может вырасти до 3-х метров. Листья крупные с заостренным концом.</t>
  </si>
  <si>
    <t>Гортензия одна из самых медленно растущих, карликовых сортов. Цветки белые, с возрастом приобретают розовый оттенок. Листья темно-зеленые. Куст растет компактно и иметт круглую форму.</t>
  </si>
  <si>
    <t>Куст достигает высоты 120 см и имеет диаметр около 150 см. Гортензия имеет среднерослый характер роста, а её побеги крепкие и прочные. Куст держит форму хорошо.</t>
  </si>
  <si>
    <t>Гортензия формирует плотный, раскидистый куст. Окрас белый, к концу сезона становится нежно-розовым. Место солнечное или полутенистое.</t>
  </si>
  <si>
    <t>Гортензия имеет соцветия пирамидальной формы, бело-розового окраса. К концу цветения становятся бордово-красными. Кустарник мощный и раскидистый. Цветси начинает в год высадки.</t>
  </si>
  <si>
    <t>Гортензия с соцветиями конусовидной формы. Вначале цветения окрас белый, затем может порозоветь. Имеет сильный аромат, лепестки с зубчатым краемт.</t>
  </si>
  <si>
    <t>Гортензия часто используется в ландшафтном дизайне. Растение неприхотливое и иметт шикарный вид. Соцветия окрашены в белый цвет, затем в розовый и в конце цветения становится малиновым.</t>
  </si>
  <si>
    <t>НОВИНКА 2025. Куст - компактный, высота 90-120 см ширина 120-150 см. Очень плотные соцветия. Легко укореняются при размножении. Бордово-бронзовый цвет осенней листвы. Меньше поражается листвяными болезнями, чем другие сорта.</t>
  </si>
  <si>
    <t>Яркая гортензия с прекрасными характеристиками. Цветение продолжительное, в июле – сентябре на побегах текущего года. Темно-красные молодые побеги, на которых которые летом появляются ярко-розовые кружевные цветки (на кислой почве цветки темно-пурпурного цвета). В конце цветения засохшие цветки темно-красного цвета сохраняют свой цвет и держатся всю зиму. Цветы и темно-шоколадная блестящая листва красиво контрастируют. По сравнению с другими разновидностями пильчатых гортензий, у этого сорта листва летом остается очень темной (даже на солнечном месте). Daredevil вырастает в высоту до 50-60 см и шириной 100 см. Морозостойкий сорт, подходит для массовой посадки.</t>
  </si>
  <si>
    <t xml:space="preserve">Magic Pillow имеет длительный период цветения с июля до конца лета и достигает высоты 120 см с шириной 50 см, что идеально подходит для добавления цвета и структуры в затененных местах. Осенняя окраска листвы ярко-красного, фиолетового и оранжевого цвета добавляет общей привлекательности этой подушкообразной гортензии. </t>
  </si>
  <si>
    <t>июнь..сент</t>
  </si>
  <si>
    <t>безый/бледно- до ярко-розовый/красно-пурпурный</t>
  </si>
  <si>
    <t>зеленый/кремовый/розовый</t>
  </si>
  <si>
    <t>зеленовато-белый…лососево-розовый..насыщенно-розовый</t>
  </si>
  <si>
    <t>кремовый/белый/розовый</t>
  </si>
  <si>
    <t>белый/малиновый</t>
  </si>
  <si>
    <t>зеленный/белый/бледно-розовый</t>
  </si>
  <si>
    <t>фисташковый/белый/розовый</t>
  </si>
  <si>
    <t>белый-розовый</t>
  </si>
  <si>
    <t>кремово-белый/дымчато-розовый</t>
  </si>
  <si>
    <t>кремовый/белый/нежно-розовый</t>
  </si>
  <si>
    <t>зеленовато-кремовый-белый</t>
  </si>
  <si>
    <t>белый/розовый/темно-розовый</t>
  </si>
  <si>
    <t>темно-розовый</t>
  </si>
  <si>
    <t>синий/фиолетовый</t>
  </si>
  <si>
    <t>3-8</t>
  </si>
  <si>
    <t>лимонно-зеленый или кремовый оттенок/чисто-белый/нежно-розовый румянец</t>
  </si>
  <si>
    <t>насыщенно-салатовый (лаймовый)</t>
  </si>
  <si>
    <t>лаймово-белый и чистый белый/ нежно-розовый/глубоким рубиново-красный (пурпурным)</t>
  </si>
  <si>
    <t>В 2025 году официально представлен на международной выставке Plantarium. Яркая новинка из революционной серии суперкарликовых почвопокровных гортензий. Ветви растут строго горизонтально, а не вертикально, устилая землю плотным ковром. Высота взрослого растения составляет всего 30–40 см, а ширина распростертого куста достигает 60–70 см (иногда до 100 см в оптимальных условиях). Из-за рекордной компактности сорт Ruby признан идеальным выбором для выращивания в контейнерах, кашпо на балконных столах и террасах. В саду его используют для создания ярких цветущих бордюров вдоль дорожек, на переднем плане цветников или как плотное ковровое покрытие (с нормой посадки 4 куста на 1 кв. м)</t>
  </si>
  <si>
    <t xml:space="preserve">кремово-белый/нежно-розовый </t>
  </si>
  <si>
    <t>июль…сентябрь</t>
  </si>
  <si>
    <t xml:space="preserve">Главная декоративная ценность заключается не в цветах, а в эффектной пестрой (вариегатной) листве. Крупные (до 15 см), яйцевидные, темно-зеленые листья с хаотичными кремово-белыми или желтоватыми пятнами и штрихами (пестролистность). Весной листва может быть светло-зеленой с оттенком лайма кремово-белый/нежно-розовый. </t>
  </si>
  <si>
    <t xml:space="preserve">Это мощная лиана, которая с помощью воздушных корней-присосок может самостоятельно подниматься по опорам (стенам, стволам деревьев) на высоту до 20-25 метров. При отсутствии опоры она стелется по земле, выполняя роль почвопокровного растения.Побеги красно-коричневые. У взрослых растений кора отслаивается, что выглядит очень декоративно, особенно зимой. Осенью листва окрашивается в яркие лимонно-золотистые тона. Соцветия — рыхлые, щитковидные метелки, достигающие в диаметре 15–25 см. </t>
  </si>
  <si>
    <t>кремово-белый или молочно-белый</t>
  </si>
  <si>
    <t>нежно-розовый</t>
  </si>
  <si>
    <t>Это уникальный, компактный декоративный кустарник, главным украшением которого является контраст темной листвы и светлых кружевных соцветий. Листья глянцевые, темные, с выраженным шоколадно-пурпурным или бронзовым оттенком, который особенно интенсивно проявляется на солнечных местах. Для пильчатых гортензий обладает хорошей зимостойкостью В условиях средней полосы России (включая Подмосковье) растение требует обязательного легкого укрытия на зиму (мульчирование приствольного круга)</t>
  </si>
  <si>
    <t xml:space="preserve">яркий лаймовый/белымй или нежно-кремовый/розово-пурпурный или сочный вишнево-красный </t>
  </si>
  <si>
    <t>Выдерживает морозы до −34 °C и зимует без укрытия по всей России. Эффектный цвет-хамелеон: идеально крепкие побеги: Ветки никогда не разваливаются от ветра и не никнут после проливных дождей. Ультракомпактность: За счет роста до 100 см подходит для маленьких клумб, бордюров и кашпо. Раннее и долгое цветение: начинает цвести раньше многих сортов (с начала июля) и держит декоративность до октября. Гарантированное цветение: цветет на побегах текущего года, поэтому ежегодно радует шапками, даже если куст сильно обрезали</t>
  </si>
  <si>
    <t>4-5</t>
  </si>
  <si>
    <t>зеленый или лаймовый оттенок/лимонно-белый или кремовый цвет/ пурпурно-зеленый или розовато-зеленый</t>
  </si>
  <si>
    <t>Суперкомпактный сорт из знаменитой немецкой серии PAN. Главная уникальная черта этой серии — наличие выраженного приятного аромата, что является огромной редкостью для метельчатых гортензий. В условиях средней полосы России, Подмосковья и Северо-Запада взрослое растение отлично зимует в открытом грунте без зимнего укрытия. Защита в виде легкой мульчи может потребоваться только молодым саженцам в первую зиму после посадки. Ветви красно-бурого цвета, очень жесткие, толстые и прочные. Они идеально держат тяжелые «шапки» цветов. За счет компактности сорт идеален для невысоких бордюров, малых садов и контейнерного выращивания в кашпо на террасах.</t>
  </si>
  <si>
    <t>июнь…сентябрь</t>
  </si>
  <si>
    <t>нефритово-зеленый или лимонно-салатовый/чисто белыми или кремовыми/нежный лаймово-розовый</t>
  </si>
  <si>
    <t>Главная особенность этого культивара — необычные нефритовые оттенки крупных соцветий на фоне скромных габаритов куста и выраженный сладкий аромат. Ветки красновато-коричневые, толстые и очень жесткие. Они легко удерживают вес своих несоразмерно огромных соцветий. Из-за своего микро-роста Panenka — идеальный выбор для выращивания в контейнерах и кашпо на балконах, верандах и террасах, а также для создания идеальных плотных низких бордюров вдоль дорожек</t>
  </si>
  <si>
    <t xml:space="preserve">сияющий белоснежный цвет/пыльно-розовый или нежный пурпурный </t>
  </si>
  <si>
    <t>В 2025 году официально представлен на международном рынке. На выставке Plantarium|GROEN-Direkt сорт завоевал серебряную медаль. Был специально разработан для малых садов и контейнерного выращивания на терраса, террасах или балконах. Округлая, очень плотная и аккуратная форма куста Отлично держит форму без постоянной формирующей обрезки. Крепкие, жесткие, строго прямостоячие. Они легко удерживают тяжелые шапки цветов, куст совершенно не разваливается даже после сильных дождей и не требует опор. Уникальный «ковровый» тип цветения. Соцветия покрывают куст настолько плотно, что из-за обилия цветов практически не видно темно-зеленой листвы.</t>
  </si>
  <si>
    <t>Новинка 2022!!! Гортензия из терраса серии Gardenligh. Куст компактной формы, 1м высотой и 0,8 шириной, с крепкими, прямостоячими побегами. Обладает обильным и продолжительным цветением. Соцветие крупное, коническое (15-20см), меняет свой окрас с салатового до насыщенно розового цвета. Предпочитает солнечные места, хорошо дренированную, плодородную почву. Зимостойкая, выдерживает морозы до -29 градусов. Идельна для выращивания на террасе, балконе, в контейнере.</t>
  </si>
  <si>
    <t>Компактный выразительный сорт, легко растет, хорошо ветвится и имеет темно-зеленые листья, которые красиво контрастируют с белыми цветами. Первоначально цветы имеют лимонный цвет, до превращения в кремовый, далее переходят к белому, осенью цветы становятся светло-розовыми. Куст вырастает до максимальной высоты около 1 метра. Идеален для использования на террасе, терраса, балконах.</t>
  </si>
  <si>
    <t>В 2025 году официально представлен на международной выставке Plantarium. это революционный суперкарликовый сорт, который позиционируется как первая в мире по-настоящему почвопокровная метельчатая гортензия. Она растет преимущественно в ширину, а не в высотуГлавная особенность - генетически заложенное горизонтальное ветвление побегов, что позволяет использовать метельчатую гортензию в качестве цветущего ковра. Более мелкая и изящная (узкая), чем у классических сортов метельчатых гортензий, темно-зеленого цвета. Идеальна для массовых посадок в качестве цветущего бордюра, как плотное почвопокровное растение (высаживают из расчета 4 штуки на 1 кв. м), а также для создания композиций в невысоких кашпо на садовых столах, балконах и терраса.</t>
  </si>
  <si>
    <t>Одна из самых раннецветущих гортензий. Цветки в начале зеленовато-белого цвета, затем переходят в нежно лососевый цвет и завершают цветение насыщенно-розовым окрасом. Благодаря компактному размеру растение пригодно для терраса, террас, балкона. Любит солнечные места, но мирится с полутенью.</t>
  </si>
  <si>
    <t>Ценится, как за крупные белоснежные соцветия, так и за роскошную фактурную листву, напоминающую листья дуба. Гортензия дуболистная закладывает цветочные почки на побегах прошлого года, поэтому в условиях средней полосы России, Подмосковья и Северо-Запада она требует обязательного зимнего укрытия. Применяется как яркий всесезонный акцент: летом она украшает сады и терраса пышными белыми соцветиями, а осенью превращается в пылающий багряный фокус на фоне хвойных растений. Пара симметричных кашпо с гортензией Yeti эффектно оформляет крыльцо дома или ворота</t>
  </si>
  <si>
    <t>anomala Черешковая</t>
  </si>
  <si>
    <t>чисто-белый или кремово-белый цвет/ нежно-розовый</t>
  </si>
  <si>
    <t>светло-кремовый или чисто-белый/интенсивный ярко-красный (бордовый)</t>
  </si>
  <si>
    <t>белоснежный или нежно-кремовый цвет</t>
  </si>
  <si>
    <t>чисто-белый или нежно-лаймовый цвет</t>
  </si>
  <si>
    <t>лаймовый/нежный сливочно-кремовый или тепло-фисташковый</t>
  </si>
  <si>
    <t>молочно-белый или ярко-белый</t>
  </si>
  <si>
    <t>чисто-белый или нежно/нежно-розовый/глубокий, драматичный темно-красный (бордовый или малиновый)</t>
  </si>
  <si>
    <t>лаймовымый/ ослепительно-белый или сливочно-белый шапки/палево-зеленый оттенок</t>
  </si>
  <si>
    <t xml:space="preserve">зеленовато-розовом/конфетно-розовый/кремово-белый или палево-кофейный </t>
  </si>
  <si>
    <t>87-07-9025/п</t>
  </si>
  <si>
    <t>46-303-0363/п</t>
  </si>
  <si>
    <t>87-07-10847/п</t>
  </si>
  <si>
    <t>30-02-0236/п</t>
  </si>
  <si>
    <t>87-07-11782/п</t>
  </si>
  <si>
    <t>30-02-0234/п</t>
  </si>
  <si>
    <t>30-02-0235/п</t>
  </si>
  <si>
    <t>30-02-0224/п</t>
  </si>
  <si>
    <t>30-02-0237/п</t>
  </si>
  <si>
    <t>30-02-0194/п</t>
  </si>
  <si>
    <t>30-02-0195/п</t>
  </si>
  <si>
    <t>30-02-0196/п</t>
  </si>
  <si>
    <t>30-02-0241/п</t>
  </si>
  <si>
    <t>87-07-9421/п</t>
  </si>
  <si>
    <t>46-303-0335/п</t>
  </si>
  <si>
    <t>46-361-0012/п</t>
  </si>
  <si>
    <t>46-303-0337/п</t>
  </si>
  <si>
    <t>87-07-8187/п</t>
  </si>
  <si>
    <t>46-38-15608/п</t>
  </si>
  <si>
    <t>46-38-6707/п</t>
  </si>
  <si>
    <t>46-303-0338/п</t>
  </si>
  <si>
    <t>46-38-15121/п</t>
  </si>
  <si>
    <t>46-303-0339/п</t>
  </si>
  <si>
    <t>87-07-2155/п</t>
  </si>
  <si>
    <t>30-02-0032/п</t>
  </si>
  <si>
    <t>46-303-0340/п</t>
  </si>
  <si>
    <t>30-02-0152/п</t>
  </si>
  <si>
    <t>46-38-11866/п</t>
  </si>
  <si>
    <t>46-303-0362/п</t>
  </si>
  <si>
    <t>30-02-0059/п</t>
  </si>
  <si>
    <t>87-07-9415/п</t>
  </si>
  <si>
    <t>46-38-9736/п</t>
  </si>
  <si>
    <t>46-303-0342/п</t>
  </si>
  <si>
    <t>46-303-0343/п</t>
  </si>
  <si>
    <t>87-07-2177/п</t>
  </si>
  <si>
    <t>46-303-0344/п</t>
  </si>
  <si>
    <t>30-02-0238/п</t>
  </si>
  <si>
    <t>30-02-0226/п</t>
  </si>
  <si>
    <t>87-07-8996/п</t>
  </si>
  <si>
    <t>46-303-0346/п</t>
  </si>
  <si>
    <t>46-38-8250/п</t>
  </si>
  <si>
    <t>46-303-0347/п</t>
  </si>
  <si>
    <t>46-303-0348/п</t>
  </si>
  <si>
    <t>87-07-8434/п</t>
  </si>
  <si>
    <t>46-361-0018/п</t>
  </si>
  <si>
    <t>46-38-8251/п</t>
  </si>
  <si>
    <t>46-303-0350/п</t>
  </si>
  <si>
    <t>30-02-0175/п</t>
  </si>
  <si>
    <t>46-38-15609/п</t>
  </si>
  <si>
    <t>87-07-8435/п</t>
  </si>
  <si>
    <t>87-07-9065/п</t>
  </si>
  <si>
    <t>46-38-9737/п</t>
  </si>
  <si>
    <t>87-07-7626/п</t>
  </si>
  <si>
    <t>46-303-0351/п</t>
  </si>
  <si>
    <t>46-303-0352/п</t>
  </si>
  <si>
    <t>87-07-11828/п</t>
  </si>
  <si>
    <t>46-38-5188/п</t>
  </si>
  <si>
    <t>46-303-0354/п</t>
  </si>
  <si>
    <t>46-38-15122/п</t>
  </si>
  <si>
    <t>46-38-14750/п</t>
  </si>
  <si>
    <t>46-38-15120/п</t>
  </si>
  <si>
    <t>30-02-0045/п</t>
  </si>
  <si>
    <t>46-303-0355/п</t>
  </si>
  <si>
    <t>46-38-2151/п</t>
  </si>
  <si>
    <t>46-38-9738/п</t>
  </si>
  <si>
    <t>46-303-0356/п</t>
  </si>
  <si>
    <t>46-38-6705/п</t>
  </si>
  <si>
    <t>46-303-0358/п</t>
  </si>
  <si>
    <t>30-02-0022/п</t>
  </si>
  <si>
    <t>46-303-0359/п</t>
  </si>
  <si>
    <t>46-38-15218/п</t>
  </si>
  <si>
    <t>87-07-1173/п</t>
  </si>
  <si>
    <t>46-38-1802/п</t>
  </si>
  <si>
    <t>46-303-0360/п</t>
  </si>
  <si>
    <t>46-303-0361/п</t>
  </si>
  <si>
    <t>30-02-0239/п</t>
  </si>
  <si>
    <t>30-02-0245/п</t>
  </si>
  <si>
    <t>30-02-0057/п1</t>
  </si>
  <si>
    <t>30-02-0156/п1</t>
  </si>
  <si>
    <t>87-07-11289/п1</t>
  </si>
  <si>
    <t>46-310-0123/п1</t>
  </si>
  <si>
    <t>87-14-1454/п1</t>
  </si>
  <si>
    <t>30-02-0096/п1</t>
  </si>
  <si>
    <t>30-02-0204/п1</t>
  </si>
  <si>
    <t>30-02-0111/п1</t>
  </si>
  <si>
    <t>46-310-0104/п1</t>
  </si>
  <si>
    <t>30-02-0115/п1</t>
  </si>
  <si>
    <t>30-02-0135/п1</t>
  </si>
  <si>
    <t>30-02-0089/п1</t>
  </si>
  <si>
    <t>30-02-0168/п1</t>
  </si>
  <si>
    <t>30-02-0092/п1</t>
  </si>
  <si>
    <t>30-02-0091/п1</t>
  </si>
  <si>
    <t>30-02-0129/п1</t>
  </si>
  <si>
    <t>87-07-10540/п1</t>
  </si>
  <si>
    <t>30-02-0171/п1</t>
  </si>
  <si>
    <t>87-07-11723/п1</t>
  </si>
  <si>
    <t>46-318-2735</t>
  </si>
  <si>
    <t>46-318-2732</t>
  </si>
  <si>
    <t>46-318-2708</t>
  </si>
  <si>
    <t>46-318-2720</t>
  </si>
  <si>
    <t>Доступно к выдаче</t>
  </si>
  <si>
    <t>Предв. сумма за гортензии, €/₽</t>
  </si>
  <si>
    <t>Надбавка за сборку, €/₽</t>
  </si>
  <si>
    <t>Сумма в евро без скидки за объем, €/₽</t>
  </si>
  <si>
    <t>ОКС PA 70 - 80 штамб с 1-летней кроной</t>
  </si>
  <si>
    <t>ОКС PA 100 - 110 штамб с 2-летней кроной</t>
  </si>
  <si>
    <t>ОКС PA 90 - 100 штамб с 1-летней кроной</t>
  </si>
  <si>
    <t>ОКС PA 80 - 90 штамб с 2-летней кроной</t>
  </si>
  <si>
    <t>ОКС PA 100 - 110 штамб с 1-летней кроной</t>
  </si>
  <si>
    <t>ОКС PA 110 - 120 штамб с 2-летней кроной</t>
  </si>
  <si>
    <t>ОКС PA 110 - 120 штамб с 1-летней кроной</t>
  </si>
  <si>
    <t>ОКС PA 60 - 70 штамб с 2-летней кроной</t>
  </si>
  <si>
    <t>ОКС PA 60 - 70 штамб с 1-летней кроной</t>
  </si>
  <si>
    <t>ОКС PA 120 - 130 штамб с 2-летней кроной</t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</si>
  <si>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</si>
  <si>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</si>
  <si>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Упаковка торф+пленка для ОКС</t>
  </si>
  <si>
    <t>ОКС PA 70 - 80 2-летний штамб с 1-летней сформированной кроной</t>
  </si>
  <si>
    <t>ОКС 2-3 вет. H:20-40</t>
  </si>
  <si>
    <t>8-15 недели 2027</t>
  </si>
  <si>
    <t>Для заказов возможна индивидуальная упаковка корневой системы саженцев с ОКС:  торф+пленка 0,9 €/шт.</t>
  </si>
  <si>
    <t>Оплата производится в рублях по курсу = ЦБ РФ+9 ₽ на момент зачисления денежных средств на наш р/сч</t>
  </si>
  <si>
    <t>Курс ЦБ РФ+9 ₽</t>
  </si>
  <si>
    <t>с условиями работы ознакомлен и принимаю их</t>
  </si>
  <si>
    <t>87-99-0264</t>
  </si>
  <si>
    <t>87-99-0265</t>
  </si>
  <si>
    <t>87-99-0251</t>
  </si>
  <si>
    <t>87-99-0252</t>
  </si>
  <si>
    <t>87-99-0256</t>
  </si>
  <si>
    <t>87-99-0257</t>
  </si>
  <si>
    <t>87-99-0269</t>
  </si>
  <si>
    <t>87-99-0258</t>
  </si>
  <si>
    <t>87-99-0270</t>
  </si>
  <si>
    <t>87-99-0266</t>
  </si>
  <si>
    <t>87-99-0267</t>
  </si>
  <si>
    <t>87-99-0259</t>
  </si>
  <si>
    <t>87-99-0260</t>
  </si>
  <si>
    <t>87-99-0255</t>
  </si>
  <si>
    <t>87-99-0263</t>
  </si>
  <si>
    <t>46-361-0047</t>
  </si>
  <si>
    <t>46-361-0046</t>
  </si>
  <si>
    <t>87-99-0261</t>
  </si>
  <si>
    <t>87-99-0253</t>
  </si>
  <si>
    <t>87-99-0254</t>
  </si>
  <si>
    <t>46-38-16100</t>
  </si>
  <si>
    <t>46-38-16101</t>
  </si>
  <si>
    <t>46-38-16103</t>
  </si>
  <si>
    <t>46-38-16104</t>
  </si>
  <si>
    <t>46-38-16105</t>
  </si>
  <si>
    <t>46-38-16106</t>
  </si>
  <si>
    <t>46-38-16107</t>
  </si>
  <si>
    <t xml:space="preserve">46-38-16108 </t>
  </si>
  <si>
    <t>87-99-0268</t>
  </si>
  <si>
    <t>87-99-0262</t>
  </si>
  <si>
    <t>87-99-0196/п</t>
  </si>
  <si>
    <t>30-02-0193/п</t>
  </si>
  <si>
    <t>87-07-11781/п</t>
  </si>
  <si>
    <t>87-99-0052/п</t>
  </si>
  <si>
    <t>87-99-0099/п</t>
  </si>
  <si>
    <t>87-99-0158/п</t>
  </si>
  <si>
    <t>Задаток при бронировании: 50%;  доплата 50%; доплата 50% за 5 недель до выдачи</t>
  </si>
  <si>
    <t>46-318-2705</t>
  </si>
  <si>
    <t>46-318-2714</t>
  </si>
  <si>
    <t>46-318-2730</t>
  </si>
  <si>
    <t>ОКС 2-3 вет.</t>
  </si>
  <si>
    <t>ОКС 4-6 вет.</t>
  </si>
  <si>
    <t>46-38-15772</t>
  </si>
  <si>
    <t>ОКС 2-3</t>
  </si>
  <si>
    <r>
      <t>Заказ,</t>
    </r>
    <r>
      <rPr>
        <b/>
        <sz val="10"/>
        <rFont val="Arial"/>
        <family val="2"/>
      </rPr>
      <t xml:space="preserve"> шт</t>
    </r>
  </si>
  <si>
    <t>87-41-0085/п</t>
  </si>
  <si>
    <t>46-361-0023/п</t>
  </si>
  <si>
    <t>ОКС H:20-40 2-4 вет.</t>
  </si>
  <si>
    <t>46-361-0026/п</t>
  </si>
  <si>
    <t>ОКС H:40-60 3-4 вет.</t>
  </si>
  <si>
    <t>87-99-0278</t>
  </si>
  <si>
    <t>ОКС PA 120 - 130 штамб с 1-летней кроной</t>
  </si>
  <si>
    <t>87-99-0273</t>
  </si>
  <si>
    <t>ОКС PA 50-60 штамб с 2-летней кроной</t>
  </si>
  <si>
    <t>87-99-0275</t>
  </si>
  <si>
    <t>87-99-0279</t>
  </si>
  <si>
    <t>87-99-0276</t>
  </si>
  <si>
    <t>87-99-0277</t>
  </si>
  <si>
    <t>87-99-0272</t>
  </si>
  <si>
    <t>ОКС PA 70 - 80 штамб с 2-летней кроной</t>
  </si>
  <si>
    <t>87-99-0274</t>
  </si>
  <si>
    <t>87-99-0238</t>
  </si>
  <si>
    <t>ОКС PA 80 - 90 штамб с 1-летней кроной</t>
  </si>
  <si>
    <t>46-318/274-2690</t>
  </si>
  <si>
    <t>46-318/274-2674</t>
  </si>
  <si>
    <t>46-426-0020</t>
  </si>
  <si>
    <t>Не выбрано!</t>
  </si>
  <si>
    <t>9 нед. 1-5 марта 2027</t>
  </si>
  <si>
    <t>8 нед. 24-26 февраля 2027</t>
  </si>
  <si>
    <t>10 нед. 8-12 марта 2027</t>
  </si>
  <si>
    <t>11 нед. 15-19 марта 2027</t>
  </si>
  <si>
    <t>12 нед. 22-26 марта 2027</t>
  </si>
  <si>
    <t>13 нед. 29 марта - 2 апреля 2027</t>
  </si>
  <si>
    <t>14 нед. 5-9 апреля 2027</t>
  </si>
  <si>
    <t>15 нед. 12-16 апреля 2027</t>
  </si>
  <si>
    <t>В 2026 получил второе место на престижном конкурсе RHS Chelsea Plant of the Year. Ее главная особенность — стелющаяся, почвопокровная форма, что является уникальным явлением для этого вида. Высота растения составляет всего 30–40 см, а ширина разрастания достигает 60–80 см. Сорт очень легок в выращивании, не требует подвязки или формирующей обрезки. Обладает высокой устойчивостью к болезням, жаре и холоду.</t>
  </si>
  <si>
    <t>белые/нежно-розовый/насыщенно рубиново-красные</t>
  </si>
  <si>
    <t>46-358-0047</t>
  </si>
  <si>
    <t>46-358-0046</t>
  </si>
  <si>
    <t>87-07-11823/п</t>
  </si>
  <si>
    <t>P12</t>
  </si>
  <si>
    <t>87-07-8438/п</t>
  </si>
  <si>
    <t>87-07-11290/п1</t>
  </si>
  <si>
    <t>87-07-11367/п</t>
  </si>
  <si>
    <t>87-07-7334/п1</t>
  </si>
  <si>
    <t>87-113-0019/п</t>
  </si>
  <si>
    <t>P14</t>
  </si>
  <si>
    <t>87-113-0023/п</t>
  </si>
  <si>
    <t>87-113-0015/п</t>
  </si>
  <si>
    <t>pan.  Pan Panorama=HP219902</t>
  </si>
  <si>
    <t>P14 5 вет.</t>
  </si>
  <si>
    <t>46-303-0417</t>
  </si>
  <si>
    <t>46-38-15776</t>
  </si>
  <si>
    <t>46-38-15782</t>
  </si>
  <si>
    <t>46-38-15784</t>
  </si>
  <si>
    <t>46-38-10191</t>
  </si>
  <si>
    <t>46-422-0022</t>
  </si>
  <si>
    <t>arb.  White Dome</t>
  </si>
  <si>
    <t>ОКС 3-5 вет.  0+1+1</t>
  </si>
  <si>
    <t>46-422-0020</t>
  </si>
  <si>
    <t>ОКС 3-5 вет.  0+1+2</t>
  </si>
  <si>
    <t>46-422-0021</t>
  </si>
  <si>
    <t>ОКС 3-5 вет.  0+1+3</t>
  </si>
  <si>
    <t>46-422-0023</t>
  </si>
  <si>
    <t>ОКС 3-5 вет.  0+1+4</t>
  </si>
  <si>
    <t>46-422-0024</t>
  </si>
  <si>
    <t>ОКС 3-5 вет.  0+1+5</t>
  </si>
  <si>
    <t>46-422-0029</t>
  </si>
  <si>
    <t>ОКС 3-5 вет.  0+1+6</t>
  </si>
  <si>
    <t>46-422-0025</t>
  </si>
  <si>
    <t>ОКС 3-5 вет.  0+1+7</t>
  </si>
  <si>
    <t>46-422-0026</t>
  </si>
  <si>
    <t>ОКС 3-5 вет.  0+1+8</t>
  </si>
  <si>
    <t>46-422-0027</t>
  </si>
  <si>
    <t>ОКС 3-5 вет.  0+1+9</t>
  </si>
  <si>
    <t>46-422-0028</t>
  </si>
  <si>
    <t>ОКС 3-5 вет.  0+1+10</t>
  </si>
  <si>
    <t>46-318/319-2695</t>
  </si>
  <si>
    <t>pan. Little Passion</t>
  </si>
  <si>
    <t>querc. Tara</t>
  </si>
  <si>
    <t>querc. Tennessee Clone</t>
  </si>
  <si>
    <t>pan. Pansana</t>
  </si>
  <si>
    <t>3-5</t>
  </si>
  <si>
    <t>июнь… сентябрь</t>
  </si>
  <si>
    <t>белые, кружевные lacecap</t>
  </si>
  <si>
    <t>Необычна для древовидных гортензий крупными плоско-куполообразными кружевными соцветиями.  Крепкие побеги хорошо держат соцветия даже после дождя.</t>
  </si>
  <si>
    <t>июль… сентябрь</t>
  </si>
  <si>
    <t>желтовато-зелёные/светлые лимонно-зелёные</t>
  </si>
  <si>
    <t xml:space="preserve">Главное отличие — зелёная окраска сохраняется очень долго и не уходит в выраженный красно-розовый цвет осенью. Крупные соцветия, крепкие толстые побеги, хорошо разветвлённый компактный куст. </t>
  </si>
  <si>
    <t>июль… октябрь</t>
  </si>
  <si>
    <t>светло-зелёные/лёгкий розовый оттенок по краям</t>
  </si>
  <si>
    <t>Очень компактный сорт — около 80 см высотой. Главное достоинство — продолжительное сохранение свежего зелёного цвета соцветий. Цветков много</t>
  </si>
  <si>
    <t>лаймово-зелёные / кремово-белые</t>
  </si>
  <si>
    <t>Компактная патио-гортензия около 0,9–1 м, хорошо ветвится и имеет крепкие прямостоячие побеги. Выделяется ранним цветением и выраженной свежей лаймовой окраской крупных плотных соцветий. Особенно подходит для контейнеров и низких посадок</t>
  </si>
  <si>
    <t>зеленоватые/белые/вновь зеленеют</t>
  </si>
  <si>
    <t xml:space="preserve">Очень необычные, исключительно плотные соцветия: цветки настолько тесно расположены, что создают «губчатую» фактуру. Побеги крепкие. Осенью листья становятся красно-бронзовыми. Соцветия долго сохраняются и подходят для срезки. </t>
  </si>
  <si>
    <t>белые/кремово-белые/розовеют; возможен зеленоватый оттенок</t>
  </si>
  <si>
    <t>Сильнорослая и раскидистая дуболистная гортензия. Отличается крупными удлинёнными соцветиями до 25–30 см и характерными волнистыми чашелистиками. Очень декоративна осенью: крупные дубовидные листья окрашиваются в оранжевые, красные и пурпурные тона.</t>
  </si>
  <si>
    <t>10-15 недели 2027</t>
  </si>
  <si>
    <t>❌</t>
  </si>
  <si>
    <t>◑</t>
  </si>
  <si>
    <t>◔</t>
  </si>
  <si>
    <t>Выдача заказов:   8-15 недели 2027 (24 февраля-16 апреля) - приём заказов до 16.01.27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</si>
</sst>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\ [$€-1]"/>
    <numFmt numFmtId="167" formatCode="#,##0.00_р_."/>
    <numFmt numFmtId="168" formatCode="#,##0\ &quot;₽&quot;"/>
    <numFmt numFmtId="169" formatCode="_-* #,##0_-;\-* #,##0_-;_-* &quot;-&quot;??_-;_-@_-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harcoal CY"/>
      <family val="2"/>
      <charset val="204"/>
    </font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  <charset val="204"/>
    </font>
    <font>
      <sz val="11"/>
      <color theme="1"/>
      <name val="Arial"/>
      <family val="2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u/>
      <sz val="11"/>
      <color rgb="FFFF000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name val="Arial"/>
      <family val="2"/>
    </font>
    <font>
      <b/>
      <sz val="11"/>
      <color theme="1"/>
      <name val="Arial Narrow"/>
      <family val="2"/>
      <charset val="204"/>
    </font>
    <font>
      <sz val="10"/>
      <name val="Courier"/>
      <family val="1"/>
    </font>
    <font>
      <sz val="11"/>
      <name val="Arial"/>
      <family val="2"/>
    </font>
    <font>
      <b/>
      <sz val="10.5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name val="Arial"/>
      <family val="2"/>
    </font>
    <font>
      <sz val="10.5"/>
      <name val="Arial"/>
      <family val="2"/>
      <charset val="204"/>
    </font>
    <font>
      <sz val="11"/>
      <color theme="1"/>
      <name val="Arial Narrow"/>
      <family val="2"/>
    </font>
    <font>
      <sz val="10"/>
      <name val="Arial"/>
      <family val="2"/>
    </font>
    <font>
      <sz val="10.5"/>
      <color theme="1"/>
      <name val="Arial"/>
      <family val="2"/>
      <charset val="204"/>
    </font>
    <font>
      <sz val="10.5"/>
      <name val="Arial"/>
      <family val="2"/>
    </font>
    <font>
      <b/>
      <sz val="11"/>
      <color theme="1"/>
      <name val="Arial Narrow"/>
      <family val="2"/>
    </font>
    <font>
      <b/>
      <sz val="10.5"/>
      <color theme="1"/>
      <name val="Charcoal CY"/>
      <family val="2"/>
      <charset val="204"/>
    </font>
    <font>
      <sz val="12"/>
      <color theme="1"/>
      <name val="ArialMT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9"/>
      <name val="Arial"/>
      <family val="2"/>
      <charset val="204"/>
    </font>
    <font>
      <sz val="12"/>
      <name val="Charcoal CY"/>
      <family val="2"/>
      <charset val="204"/>
    </font>
    <font>
      <u/>
      <sz val="10"/>
      <name val="Calibri"/>
      <family val="2"/>
      <charset val="204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0.5"/>
      <name val="Arial"/>
      <family val="2"/>
    </font>
    <font>
      <sz val="12"/>
      <color theme="2"/>
      <name val="Charcoal CY"/>
      <family val="2"/>
      <charset val="204"/>
    </font>
    <font>
      <b/>
      <sz val="10.5"/>
      <color theme="1"/>
      <name val="Arial"/>
      <family val="2"/>
      <charset val="204"/>
    </font>
    <font>
      <sz val="12"/>
      <color theme="0" tint="-0.14999847407452621"/>
      <name val="Charcoal CY"/>
      <family val="2"/>
      <charset val="204"/>
    </font>
    <font>
      <sz val="8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8"/>
      <name val="Calibri"/>
      <family val="2"/>
      <charset val="204"/>
      <scheme val="minor"/>
    </font>
    <font>
      <sz val="12"/>
      <color rgb="FF000000"/>
      <name val="ArialMT"/>
      <family val="2"/>
      <charset val="204"/>
    </font>
    <font>
      <b/>
      <sz val="14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b/>
      <i/>
      <sz val="12"/>
      <name val="Charcoal CY"/>
      <charset val="204"/>
    </font>
    <font>
      <u/>
      <sz val="8"/>
      <color theme="10"/>
      <name val="Arial"/>
      <family val="2"/>
    </font>
    <font>
      <sz val="10"/>
      <color rgb="FF000000"/>
      <name val="Arial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0"/>
      <name val="Charcoal CY"/>
      <family val="2"/>
      <charset val="204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sz val="1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.5"/>
      <name val="Calibri"/>
      <family val="2"/>
      <charset val="204"/>
      <scheme val="minor"/>
    </font>
    <font>
      <b/>
      <sz val="10"/>
      <color rgb="FF008000"/>
      <name val="Arial"/>
      <family val="2"/>
      <charset val="204"/>
    </font>
    <font>
      <sz val="12"/>
      <color theme="0" tint="-0.499984740745262"/>
      <name val="Charcoal CY"/>
      <family val="2"/>
      <charset val="204"/>
    </font>
    <font>
      <sz val="10"/>
      <color theme="0" tint="-0.499984740745262"/>
      <name val="Arial"/>
      <family val="2"/>
      <charset val="204"/>
    </font>
    <font>
      <sz val="10"/>
      <color theme="2" tint="-0.249977111117893"/>
      <name val="Arial"/>
      <family val="2"/>
    </font>
    <font>
      <sz val="11"/>
      <color theme="0"/>
      <name val="Arial"/>
      <family val="2"/>
      <charset val="204"/>
    </font>
    <font>
      <sz val="10"/>
      <color rgb="FF00B0F0"/>
      <name val="Arial"/>
      <family val="2"/>
      <charset val="204"/>
    </font>
    <font>
      <b/>
      <i/>
      <sz val="8"/>
      <color theme="0" tint="-0.499984740745262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b/>
      <sz val="10"/>
      <color theme="0" tint="-0.499984740745262"/>
      <name val="Arial"/>
      <family val="2"/>
      <charset val="204"/>
    </font>
    <font>
      <sz val="10.5"/>
      <color theme="0" tint="-0.499984740745262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sz val="10"/>
      <color theme="0" tint="-0.499984740745262"/>
      <name val="Arial"/>
      <family val="2"/>
    </font>
    <font>
      <sz val="12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42">
    <xf numFmtId="0" fontId="0" fillId="0" borderId="0"/>
    <xf numFmtId="0" fontId="4" fillId="0" borderId="0"/>
    <xf numFmtId="0" fontId="5" fillId="0" borderId="0"/>
    <xf numFmtId="0" fontId="11" fillId="0" borderId="0"/>
    <xf numFmtId="0" fontId="1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0" fillId="0" borderId="0"/>
    <xf numFmtId="0" fontId="22" fillId="0" borderId="0"/>
    <xf numFmtId="0" fontId="5" fillId="0" borderId="0"/>
    <xf numFmtId="0" fontId="29" fillId="0" borderId="0"/>
    <xf numFmtId="0" fontId="34" fillId="0" borderId="0"/>
    <xf numFmtId="0" fontId="29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66" fillId="0" borderId="0"/>
    <xf numFmtId="0" fontId="4" fillId="0" borderId="0"/>
    <xf numFmtId="0" fontId="20" fillId="0" borderId="0"/>
    <xf numFmtId="0" fontId="70" fillId="0" borderId="0" applyNumberFormat="0" applyFill="0" applyBorder="0" applyAlignment="0" applyProtection="0"/>
    <xf numFmtId="0" fontId="71" fillId="0" borderId="0"/>
    <xf numFmtId="0" fontId="72" fillId="0" borderId="0"/>
    <xf numFmtId="0" fontId="1" fillId="0" borderId="0"/>
    <xf numFmtId="0" fontId="1" fillId="0" borderId="0"/>
    <xf numFmtId="0" fontId="48" fillId="0" borderId="0"/>
    <xf numFmtId="0" fontId="34" fillId="0" borderId="0"/>
    <xf numFmtId="0" fontId="71" fillId="0" borderId="0"/>
    <xf numFmtId="0" fontId="20" fillId="0" borderId="0"/>
    <xf numFmtId="0" fontId="73" fillId="0" borderId="0"/>
    <xf numFmtId="0" fontId="1" fillId="0" borderId="0"/>
    <xf numFmtId="0" fontId="3" fillId="0" borderId="0" applyNumberFormat="0" applyFill="0" applyBorder="0" applyAlignment="0" applyProtection="0"/>
    <xf numFmtId="0" fontId="37" fillId="0" borderId="0"/>
    <xf numFmtId="0" fontId="5" fillId="0" borderId="0"/>
    <xf numFmtId="0" fontId="74" fillId="0" borderId="0"/>
    <xf numFmtId="0" fontId="48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1">
    <xf numFmtId="0" fontId="0" fillId="0" borderId="0" xfId="0"/>
    <xf numFmtId="0" fontId="4" fillId="0" borderId="0" xfId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Alignment="1">
      <alignment horizontal="left" vertical="center"/>
    </xf>
    <xf numFmtId="2" fontId="7" fillId="2" borderId="0" xfId="1" applyNumberFormat="1" applyFont="1" applyFill="1" applyAlignment="1">
      <alignment horizontal="center" vertical="center"/>
    </xf>
    <xf numFmtId="0" fontId="4" fillId="0" borderId="0" xfId="1"/>
    <xf numFmtId="2" fontId="7" fillId="2" borderId="0" xfId="1" applyNumberFormat="1" applyFont="1" applyFill="1" applyAlignment="1">
      <alignment vertical="center"/>
    </xf>
    <xf numFmtId="0" fontId="4" fillId="0" borderId="0" xfId="1" applyAlignment="1">
      <alignment horizontal="center"/>
    </xf>
    <xf numFmtId="0" fontId="10" fillId="0" borderId="0" xfId="2" applyFont="1"/>
    <xf numFmtId="2" fontId="9" fillId="0" borderId="0" xfId="2" applyNumberFormat="1" applyFont="1" applyAlignment="1">
      <alignment horizontal="center"/>
    </xf>
    <xf numFmtId="0" fontId="12" fillId="0" borderId="0" xfId="3" applyFont="1" applyAlignment="1" applyProtection="1">
      <alignment horizontal="center" vertical="center"/>
      <protection locked="0"/>
    </xf>
    <xf numFmtId="2" fontId="9" fillId="2" borderId="0" xfId="1" applyNumberFormat="1" applyFont="1" applyFill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0" fontId="14" fillId="0" borderId="0" xfId="4" applyFont="1" applyFill="1" applyAlignment="1" applyProtection="1">
      <alignment vertical="center"/>
      <protection locked="0"/>
    </xf>
    <xf numFmtId="0" fontId="15" fillId="0" borderId="0" xfId="5" applyFont="1" applyAlignment="1" applyProtection="1">
      <alignment horizontal="left" vertical="top"/>
      <protection locked="0"/>
    </xf>
    <xf numFmtId="0" fontId="10" fillId="0" borderId="0" xfId="2" applyFont="1" applyAlignment="1">
      <alignment horizontal="center"/>
    </xf>
    <xf numFmtId="1" fontId="2" fillId="3" borderId="1" xfId="3" applyNumberFormat="1" applyFont="1" applyFill="1" applyBorder="1" applyAlignment="1">
      <alignment horizontal="center" vertical="center"/>
    </xf>
    <xf numFmtId="0" fontId="17" fillId="2" borderId="0" xfId="6" applyFont="1" applyFill="1" applyAlignment="1">
      <alignment horizontal="left" vertical="center"/>
    </xf>
    <xf numFmtId="0" fontId="19" fillId="2" borderId="0" xfId="6" applyFont="1" applyFill="1" applyAlignment="1">
      <alignment horizontal="left" vertical="center" indent="1"/>
    </xf>
    <xf numFmtId="0" fontId="19" fillId="2" borderId="0" xfId="6" applyFont="1" applyFill="1" applyAlignment="1">
      <alignment horizontal="center" vertical="center"/>
    </xf>
    <xf numFmtId="2" fontId="10" fillId="2" borderId="0" xfId="1" applyNumberFormat="1" applyFont="1" applyFill="1" applyAlignment="1">
      <alignment horizontal="center" vertical="center"/>
    </xf>
    <xf numFmtId="0" fontId="23" fillId="2" borderId="0" xfId="8" applyFont="1" applyFill="1" applyAlignment="1" applyProtection="1">
      <alignment horizontal="left" vertical="center" indent="1"/>
      <protection locked="0"/>
    </xf>
    <xf numFmtId="0" fontId="24" fillId="2" borderId="0" xfId="6" applyFont="1" applyFill="1" applyAlignment="1">
      <alignment horizontal="left" vertical="center"/>
    </xf>
    <xf numFmtId="0" fontId="27" fillId="2" borderId="0" xfId="6" applyFont="1" applyFill="1" applyAlignment="1">
      <alignment horizontal="left" vertical="top"/>
    </xf>
    <xf numFmtId="0" fontId="30" fillId="0" borderId="0" xfId="10" applyFont="1" applyAlignment="1">
      <alignment horizontal="left" vertical="center"/>
    </xf>
    <xf numFmtId="0" fontId="10" fillId="2" borderId="0" xfId="6" applyFont="1" applyFill="1" applyAlignment="1">
      <alignment horizontal="center" vertical="center"/>
    </xf>
    <xf numFmtId="0" fontId="31" fillId="2" borderId="0" xfId="6" applyFont="1" applyFill="1" applyAlignment="1">
      <alignment horizontal="left" vertical="center"/>
    </xf>
    <xf numFmtId="0" fontId="33" fillId="0" borderId="0" xfId="1" applyFont="1"/>
    <xf numFmtId="0" fontId="10" fillId="2" borderId="0" xfId="1" applyFont="1" applyFill="1" applyProtection="1">
      <protection locked="0"/>
    </xf>
    <xf numFmtId="2" fontId="28" fillId="0" borderId="0" xfId="3" applyNumberFormat="1" applyFont="1" applyAlignment="1">
      <alignment vertical="center"/>
    </xf>
    <xf numFmtId="0" fontId="23" fillId="0" borderId="0" xfId="8" applyFont="1" applyAlignment="1" applyProtection="1">
      <alignment horizontal="left" vertical="center"/>
      <protection locked="0"/>
    </xf>
    <xf numFmtId="0" fontId="27" fillId="0" borderId="0" xfId="11" applyFont="1"/>
    <xf numFmtId="0" fontId="19" fillId="2" borderId="0" xfId="1" applyFont="1" applyFill="1" applyAlignment="1">
      <alignment horizontal="left" vertical="center" indent="1"/>
    </xf>
    <xf numFmtId="0" fontId="19" fillId="2" borderId="0" xfId="1" applyFont="1" applyFill="1" applyAlignment="1">
      <alignment horizontal="center" vertical="center"/>
    </xf>
    <xf numFmtId="1" fontId="10" fillId="2" borderId="0" xfId="1" applyNumberFormat="1" applyFont="1" applyFill="1" applyProtection="1">
      <protection locked="0"/>
    </xf>
    <xf numFmtId="0" fontId="10" fillId="2" borderId="0" xfId="1" applyFont="1" applyFill="1"/>
    <xf numFmtId="166" fontId="10" fillId="2" borderId="0" xfId="1" applyNumberFormat="1" applyFont="1" applyFill="1"/>
    <xf numFmtId="0" fontId="29" fillId="4" borderId="8" xfId="1" applyFont="1" applyFill="1" applyBorder="1" applyAlignment="1">
      <alignment horizontal="left" vertical="top" wrapText="1"/>
    </xf>
    <xf numFmtId="0" fontId="29" fillId="4" borderId="8" xfId="1" applyFont="1" applyFill="1" applyBorder="1" applyAlignment="1">
      <alignment horizontal="center" vertical="top" wrapText="1"/>
    </xf>
    <xf numFmtId="167" fontId="36" fillId="4" borderId="8" xfId="1" applyNumberFormat="1" applyFont="1" applyFill="1" applyBorder="1" applyAlignment="1">
      <alignment horizontal="center" vertical="top" wrapText="1"/>
    </xf>
    <xf numFmtId="0" fontId="37" fillId="0" borderId="1" xfId="12" applyFont="1" applyBorder="1" applyAlignment="1">
      <alignment horizontal="left" indent="1"/>
    </xf>
    <xf numFmtId="0" fontId="37" fillId="0" borderId="1" xfId="12" applyFont="1" applyBorder="1" applyAlignment="1">
      <alignment horizontal="center"/>
    </xf>
    <xf numFmtId="166" fontId="35" fillId="3" borderId="1" xfId="1" applyNumberFormat="1" applyFont="1" applyFill="1" applyBorder="1" applyAlignment="1">
      <alignment horizontal="center"/>
    </xf>
    <xf numFmtId="168" fontId="39" fillId="0" borderId="1" xfId="1" applyNumberFormat="1" applyFont="1" applyBorder="1" applyAlignment="1">
      <alignment horizontal="center"/>
    </xf>
    <xf numFmtId="0" fontId="40" fillId="0" borderId="0" xfId="1" applyFont="1"/>
    <xf numFmtId="166" fontId="39" fillId="0" borderId="1" xfId="1" applyNumberFormat="1" applyFont="1" applyBorder="1" applyAlignment="1">
      <alignment horizontal="center"/>
    </xf>
    <xf numFmtId="168" fontId="35" fillId="3" borderId="1" xfId="1" applyNumberFormat="1" applyFont="1" applyFill="1" applyBorder="1" applyAlignment="1">
      <alignment horizontal="center"/>
    </xf>
    <xf numFmtId="0" fontId="30" fillId="4" borderId="1" xfId="2" applyFont="1" applyFill="1" applyBorder="1" applyAlignment="1">
      <alignment vertical="center"/>
    </xf>
    <xf numFmtId="0" fontId="41" fillId="4" borderId="1" xfId="5" applyFont="1" applyFill="1" applyBorder="1" applyAlignment="1">
      <alignment horizontal="center" vertical="top"/>
    </xf>
    <xf numFmtId="0" fontId="42" fillId="4" borderId="1" xfId="6" applyFont="1" applyFill="1" applyBorder="1" applyAlignment="1">
      <alignment horizontal="left" vertical="center" indent="1"/>
    </xf>
    <xf numFmtId="49" fontId="42" fillId="4" borderId="1" xfId="6" applyNumberFormat="1" applyFont="1" applyFill="1" applyBorder="1" applyAlignment="1">
      <alignment horizontal="center" vertical="center"/>
    </xf>
    <xf numFmtId="0" fontId="42" fillId="4" borderId="1" xfId="2" applyFont="1" applyFill="1" applyBorder="1" applyAlignment="1">
      <alignment horizontal="center" vertical="center"/>
    </xf>
    <xf numFmtId="0" fontId="43" fillId="4" borderId="1" xfId="2" applyFont="1" applyFill="1" applyBorder="1" applyAlignment="1">
      <alignment horizontal="center" vertical="center"/>
    </xf>
    <xf numFmtId="2" fontId="30" fillId="4" borderId="1" xfId="2" applyNumberFormat="1" applyFont="1" applyFill="1" applyBorder="1" applyAlignment="1">
      <alignment horizontal="center" vertical="center"/>
    </xf>
    <xf numFmtId="0" fontId="44" fillId="4" borderId="1" xfId="2" applyFont="1" applyFill="1" applyBorder="1" applyAlignment="1">
      <alignment horizontal="center" vertical="center"/>
    </xf>
    <xf numFmtId="2" fontId="42" fillId="4" borderId="1" xfId="2" applyNumberFormat="1" applyFont="1" applyFill="1" applyBorder="1" applyAlignment="1">
      <alignment horizontal="center" vertical="center"/>
    </xf>
    <xf numFmtId="165" fontId="42" fillId="4" borderId="1" xfId="2" applyNumberFormat="1" applyFont="1" applyFill="1" applyBorder="1" applyAlignment="1">
      <alignment horizontal="center" vertical="center"/>
    </xf>
    <xf numFmtId="0" fontId="45" fillId="0" borderId="0" xfId="1" applyFont="1"/>
    <xf numFmtId="0" fontId="24" fillId="4" borderId="1" xfId="2" applyFont="1" applyFill="1" applyBorder="1" applyAlignment="1">
      <alignment horizontal="center" vertical="center"/>
    </xf>
    <xf numFmtId="165" fontId="46" fillId="4" borderId="1" xfId="2" applyNumberFormat="1" applyFont="1" applyFill="1" applyBorder="1" applyAlignment="1">
      <alignment horizontal="center" vertical="center"/>
    </xf>
    <xf numFmtId="44" fontId="46" fillId="4" borderId="1" xfId="2" applyNumberFormat="1" applyFont="1" applyFill="1" applyBorder="1" applyAlignment="1">
      <alignment horizontal="center" vertical="center"/>
    </xf>
    <xf numFmtId="0" fontId="47" fillId="0" borderId="0" xfId="1" applyFont="1" applyAlignment="1">
      <alignment horizontal="center"/>
    </xf>
    <xf numFmtId="0" fontId="1" fillId="0" borderId="9" xfId="6" applyBorder="1"/>
    <xf numFmtId="0" fontId="1" fillId="0" borderId="10" xfId="6" applyBorder="1"/>
    <xf numFmtId="0" fontId="1" fillId="0" borderId="11" xfId="6" applyBorder="1"/>
    <xf numFmtId="0" fontId="1" fillId="0" borderId="0" xfId="6"/>
    <xf numFmtId="0" fontId="1" fillId="0" borderId="12" xfId="6" applyBorder="1"/>
    <xf numFmtId="0" fontId="1" fillId="0" borderId="13" xfId="6" applyBorder="1"/>
    <xf numFmtId="0" fontId="49" fillId="0" borderId="12" xfId="6" applyFont="1" applyBorder="1"/>
    <xf numFmtId="0" fontId="49" fillId="0" borderId="0" xfId="6" applyFont="1"/>
    <xf numFmtId="0" fontId="50" fillId="0" borderId="0" xfId="6" applyFont="1"/>
    <xf numFmtId="0" fontId="50" fillId="0" borderId="13" xfId="6" applyFont="1" applyBorder="1"/>
    <xf numFmtId="0" fontId="51" fillId="0" borderId="0" xfId="6" applyFont="1"/>
    <xf numFmtId="0" fontId="51" fillId="0" borderId="13" xfId="6" applyFont="1" applyBorder="1"/>
    <xf numFmtId="0" fontId="52" fillId="0" borderId="12" xfId="6" applyFont="1" applyBorder="1"/>
    <xf numFmtId="0" fontId="53" fillId="6" borderId="12" xfId="6" applyFont="1" applyFill="1" applyBorder="1" applyAlignment="1">
      <alignment horizontal="right"/>
    </xf>
    <xf numFmtId="0" fontId="53" fillId="0" borderId="0" xfId="6" applyFont="1"/>
    <xf numFmtId="0" fontId="54" fillId="0" borderId="0" xfId="6" applyFont="1"/>
    <xf numFmtId="0" fontId="54" fillId="0" borderId="13" xfId="6" applyFont="1" applyBorder="1"/>
    <xf numFmtId="0" fontId="55" fillId="6" borderId="12" xfId="6" applyFont="1" applyFill="1" applyBorder="1" applyAlignment="1">
      <alignment horizontal="left"/>
    </xf>
    <xf numFmtId="0" fontId="57" fillId="0" borderId="0" xfId="6" applyFont="1"/>
    <xf numFmtId="0" fontId="58" fillId="0" borderId="0" xfId="6" applyFont="1"/>
    <xf numFmtId="0" fontId="55" fillId="0" borderId="0" xfId="6" applyFont="1" applyAlignment="1">
      <alignment horizontal="left"/>
    </xf>
    <xf numFmtId="0" fontId="59" fillId="0" borderId="0" xfId="6" applyFont="1"/>
    <xf numFmtId="0" fontId="59" fillId="0" borderId="13" xfId="6" applyFont="1" applyBorder="1"/>
    <xf numFmtId="0" fontId="58" fillId="6" borderId="12" xfId="6" applyFont="1" applyFill="1" applyBorder="1"/>
    <xf numFmtId="0" fontId="60" fillId="0" borderId="0" xfId="6" applyFont="1" applyAlignment="1">
      <alignment horizontal="left" indent="2"/>
    </xf>
    <xf numFmtId="0" fontId="61" fillId="0" borderId="0" xfId="6" applyFont="1" applyAlignment="1">
      <alignment horizontal="right"/>
    </xf>
    <xf numFmtId="0" fontId="60" fillId="0" borderId="0" xfId="6" applyFont="1" applyAlignment="1">
      <alignment horizontal="left"/>
    </xf>
    <xf numFmtId="0" fontId="62" fillId="0" borderId="0" xfId="6" applyFont="1" applyAlignment="1">
      <alignment vertical="center"/>
    </xf>
    <xf numFmtId="0" fontId="63" fillId="6" borderId="12" xfId="6" applyFont="1" applyFill="1" applyBorder="1"/>
    <xf numFmtId="0" fontId="63" fillId="0" borderId="0" xfId="6" applyFont="1"/>
    <xf numFmtId="0" fontId="1" fillId="6" borderId="12" xfId="6" applyFill="1" applyBorder="1"/>
    <xf numFmtId="0" fontId="54" fillId="6" borderId="12" xfId="6" applyFont="1" applyFill="1" applyBorder="1" applyAlignment="1">
      <alignment horizontal="right"/>
    </xf>
    <xf numFmtId="0" fontId="64" fillId="0" borderId="0" xfId="6" applyFont="1" applyAlignment="1">
      <alignment horizontal="left"/>
    </xf>
    <xf numFmtId="0" fontId="2" fillId="0" borderId="0" xfId="6" applyFont="1"/>
    <xf numFmtId="0" fontId="2" fillId="0" borderId="13" xfId="6" applyFont="1" applyBorder="1"/>
    <xf numFmtId="0" fontId="54" fillId="6" borderId="12" xfId="6" applyFont="1" applyFill="1" applyBorder="1" applyAlignment="1">
      <alignment horizontal="right" vertical="top"/>
    </xf>
    <xf numFmtId="0" fontId="2" fillId="0" borderId="13" xfId="6" applyFont="1" applyBorder="1" applyAlignment="1">
      <alignment vertical="top"/>
    </xf>
    <xf numFmtId="0" fontId="2" fillId="0" borderId="0" xfId="6" applyFont="1" applyAlignment="1">
      <alignment vertical="top"/>
    </xf>
    <xf numFmtId="0" fontId="60" fillId="0" borderId="0" xfId="6" applyFont="1" applyAlignment="1">
      <alignment horizontal="left" vertical="top" wrapText="1" indent="2"/>
    </xf>
    <xf numFmtId="0" fontId="37" fillId="0" borderId="0" xfId="15" applyFont="1" applyAlignment="1">
      <alignment horizontal="left" vertical="top" wrapText="1"/>
    </xf>
    <xf numFmtId="0" fontId="1" fillId="0" borderId="14" xfId="6" applyBorder="1"/>
    <xf numFmtId="0" fontId="1" fillId="0" borderId="15" xfId="6" applyBorder="1"/>
    <xf numFmtId="0" fontId="1" fillId="0" borderId="16" xfId="6" applyBorder="1"/>
    <xf numFmtId="0" fontId="35" fillId="4" borderId="8" xfId="1" applyFont="1" applyFill="1" applyBorder="1" applyAlignment="1">
      <alignment horizontal="center" vertical="top" wrapText="1"/>
    </xf>
    <xf numFmtId="0" fontId="37" fillId="0" borderId="1" xfId="1" applyFont="1" applyBorder="1" applyAlignment="1">
      <alignment horizontal="left" vertical="center"/>
    </xf>
    <xf numFmtId="49" fontId="42" fillId="4" borderId="17" xfId="6" applyNumberFormat="1" applyFont="1" applyFill="1" applyBorder="1" applyAlignment="1">
      <alignment horizontal="center" vertical="center"/>
    </xf>
    <xf numFmtId="0" fontId="67" fillId="2" borderId="0" xfId="16" applyFont="1" applyFill="1" applyAlignment="1" applyProtection="1">
      <alignment horizontal="left"/>
      <protection locked="0"/>
    </xf>
    <xf numFmtId="0" fontId="23" fillId="2" borderId="0" xfId="8" applyFont="1" applyFill="1" applyAlignment="1" applyProtection="1">
      <alignment horizontal="center" vertical="center"/>
      <protection locked="0"/>
    </xf>
    <xf numFmtId="0" fontId="23" fillId="0" borderId="0" xfId="8" applyFont="1" applyAlignment="1" applyProtection="1">
      <alignment horizontal="center" vertical="center"/>
      <protection locked="0"/>
    </xf>
    <xf numFmtId="2" fontId="28" fillId="0" borderId="0" xfId="3" applyNumberFormat="1" applyFont="1" applyAlignment="1">
      <alignment horizontal="center" vertical="center"/>
    </xf>
    <xf numFmtId="166" fontId="10" fillId="2" borderId="0" xfId="1" applyNumberFormat="1" applyFont="1" applyFill="1" applyAlignment="1">
      <alignment horizontal="center"/>
    </xf>
    <xf numFmtId="49" fontId="10" fillId="0" borderId="0" xfId="2" applyNumberFormat="1" applyFont="1" applyAlignment="1">
      <alignment vertical="center"/>
    </xf>
    <xf numFmtId="0" fontId="19" fillId="2" borderId="0" xfId="6" applyFont="1" applyFill="1" applyAlignment="1">
      <alignment vertical="center"/>
    </xf>
    <xf numFmtId="0" fontId="17" fillId="2" borderId="0" xfId="6" applyFont="1" applyFill="1" applyAlignment="1">
      <alignment vertical="center"/>
    </xf>
    <xf numFmtId="0" fontId="24" fillId="2" borderId="0" xfId="6" applyFont="1" applyFill="1" applyAlignment="1">
      <alignment vertical="center"/>
    </xf>
    <xf numFmtId="0" fontId="27" fillId="2" borderId="0" xfId="6" applyFont="1" applyFill="1" applyAlignment="1">
      <alignment vertical="center"/>
    </xf>
    <xf numFmtId="0" fontId="30" fillId="0" borderId="0" xfId="10" applyFont="1" applyAlignment="1">
      <alignment vertical="center"/>
    </xf>
    <xf numFmtId="0" fontId="31" fillId="2" borderId="0" xfId="6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20" fillId="4" borderId="8" xfId="1" applyFont="1" applyFill="1" applyBorder="1" applyAlignment="1">
      <alignment vertical="center" wrapText="1"/>
    </xf>
    <xf numFmtId="0" fontId="38" fillId="0" borderId="1" xfId="12" applyFont="1" applyBorder="1" applyAlignment="1">
      <alignment vertical="center"/>
    </xf>
    <xf numFmtId="0" fontId="42" fillId="4" borderId="1" xfId="6" applyFont="1" applyFill="1" applyBorder="1" applyAlignment="1">
      <alignment vertical="center"/>
    </xf>
    <xf numFmtId="0" fontId="68" fillId="0" borderId="1" xfId="0" applyFont="1" applyBorder="1" applyAlignment="1">
      <alignment horizontal="center"/>
    </xf>
    <xf numFmtId="0" fontId="69" fillId="0" borderId="0" xfId="1" applyFont="1" applyAlignment="1">
      <alignment horizontal="left"/>
    </xf>
    <xf numFmtId="168" fontId="40" fillId="0" borderId="0" xfId="1" applyNumberFormat="1" applyFont="1"/>
    <xf numFmtId="49" fontId="37" fillId="0" borderId="1" xfId="12" applyNumberFormat="1" applyFont="1" applyBorder="1" applyAlignment="1">
      <alignment horizontal="left" indent="1"/>
    </xf>
    <xf numFmtId="2" fontId="30" fillId="4" borderId="3" xfId="2" applyNumberFormat="1" applyFont="1" applyFill="1" applyBorder="1" applyAlignment="1">
      <alignment horizontal="center" vertical="center"/>
    </xf>
    <xf numFmtId="0" fontId="23" fillId="0" borderId="4" xfId="8" applyFont="1" applyBorder="1" applyAlignment="1" applyProtection="1">
      <alignment horizontal="left" vertical="center" indent="1"/>
      <protection locked="0"/>
    </xf>
    <xf numFmtId="0" fontId="23" fillId="0" borderId="0" xfId="8" applyFont="1" applyAlignment="1" applyProtection="1">
      <alignment horizontal="left" vertical="center" indent="1"/>
      <protection locked="0"/>
    </xf>
    <xf numFmtId="0" fontId="23" fillId="2" borderId="4" xfId="8" applyFont="1" applyFill="1" applyBorder="1" applyAlignment="1" applyProtection="1">
      <alignment horizontal="left" vertical="center" indent="1"/>
      <protection locked="0"/>
    </xf>
    <xf numFmtId="0" fontId="64" fillId="0" borderId="0" xfId="6" applyFont="1" applyAlignment="1">
      <alignment horizontal="left" vertical="top" wrapText="1"/>
    </xf>
    <xf numFmtId="0" fontId="16" fillId="0" borderId="0" xfId="21" applyFont="1" applyAlignment="1">
      <alignment horizontal="left" vertical="center"/>
    </xf>
    <xf numFmtId="0" fontId="76" fillId="0" borderId="0" xfId="21" applyFont="1" applyAlignment="1">
      <alignment horizontal="left" vertical="center"/>
    </xf>
    <xf numFmtId="0" fontId="75" fillId="0" borderId="0" xfId="34" applyFont="1" applyAlignment="1">
      <alignment vertical="center"/>
    </xf>
    <xf numFmtId="2" fontId="76" fillId="0" borderId="0" xfId="10" applyNumberFormat="1" applyFont="1" applyAlignment="1">
      <alignment vertical="center"/>
    </xf>
    <xf numFmtId="0" fontId="26" fillId="0" borderId="0" xfId="34" applyFont="1" applyAlignment="1">
      <alignment vertical="center"/>
    </xf>
    <xf numFmtId="0" fontId="24" fillId="2" borderId="0" xfId="6" applyFont="1" applyFill="1" applyAlignment="1">
      <alignment horizontal="left" vertical="top"/>
    </xf>
    <xf numFmtId="44" fontId="37" fillId="0" borderId="1" xfId="12" applyNumberFormat="1" applyFont="1" applyBorder="1" applyAlignment="1">
      <alignment horizontal="left" indent="1"/>
    </xf>
    <xf numFmtId="165" fontId="37" fillId="0" borderId="1" xfId="12" applyNumberFormat="1" applyFont="1" applyBorder="1" applyAlignment="1">
      <alignment horizontal="left" indent="1"/>
    </xf>
    <xf numFmtId="0" fontId="6" fillId="0" borderId="0" xfId="2" applyFont="1" applyAlignment="1" applyProtection="1">
      <alignment vertical="top" wrapText="1"/>
      <protection locked="0"/>
    </xf>
    <xf numFmtId="14" fontId="77" fillId="0" borderId="0" xfId="1" applyNumberFormat="1" applyFont="1"/>
    <xf numFmtId="0" fontId="78" fillId="0" borderId="12" xfId="36" applyFont="1" applyBorder="1"/>
    <xf numFmtId="0" fontId="1" fillId="0" borderId="0" xfId="36"/>
    <xf numFmtId="0" fontId="1" fillId="0" borderId="13" xfId="36" applyBorder="1"/>
    <xf numFmtId="0" fontId="54" fillId="6" borderId="12" xfId="36" applyFont="1" applyFill="1" applyBorder="1" applyAlignment="1">
      <alignment horizontal="right" vertical="top"/>
    </xf>
    <xf numFmtId="0" fontId="26" fillId="0" borderId="0" xfId="9" applyFont="1" applyAlignment="1">
      <alignment horizontal="left" vertical="top" indent="1"/>
    </xf>
    <xf numFmtId="0" fontId="23" fillId="0" borderId="0" xfId="8" applyFont="1" applyAlignment="1" applyProtection="1">
      <alignment vertical="center"/>
      <protection locked="0"/>
    </xf>
    <xf numFmtId="0" fontId="23" fillId="2" borderId="0" xfId="8" applyFont="1" applyFill="1" applyAlignment="1" applyProtection="1">
      <alignment vertical="center"/>
      <protection locked="0"/>
    </xf>
    <xf numFmtId="0" fontId="80" fillId="0" borderId="0" xfId="9" applyFont="1" applyAlignment="1">
      <alignment horizontal="left" vertical="top" indent="1"/>
    </xf>
    <xf numFmtId="0" fontId="29" fillId="7" borderId="3" xfId="18" applyFont="1" applyFill="1" applyBorder="1" applyAlignment="1">
      <alignment horizontal="center" vertical="center"/>
    </xf>
    <xf numFmtId="0" fontId="82" fillId="0" borderId="1" xfId="33" applyFont="1" applyBorder="1" applyAlignment="1">
      <alignment horizontal="center" vertical="center"/>
    </xf>
    <xf numFmtId="0" fontId="81" fillId="0" borderId="1" xfId="12" applyFont="1" applyBorder="1" applyAlignment="1">
      <alignment horizontal="left" indent="1"/>
    </xf>
    <xf numFmtId="0" fontId="83" fillId="0" borderId="1" xfId="12" applyFont="1" applyBorder="1" applyAlignment="1">
      <alignment horizontal="left" indent="1"/>
    </xf>
    <xf numFmtId="0" fontId="12" fillId="0" borderId="0" xfId="7" applyFont="1" applyAlignment="1" applyProtection="1">
      <alignment horizontal="right" vertical="center" indent="1"/>
      <protection locked="0"/>
    </xf>
    <xf numFmtId="0" fontId="17" fillId="2" borderId="0" xfId="6" applyFont="1" applyFill="1" applyAlignment="1">
      <alignment vertical="distributed" wrapText="1"/>
    </xf>
    <xf numFmtId="0" fontId="84" fillId="0" borderId="0" xfId="1" applyFont="1"/>
    <xf numFmtId="0" fontId="85" fillId="0" borderId="1" xfId="12" applyFont="1" applyBorder="1" applyAlignment="1">
      <alignment horizontal="center"/>
    </xf>
    <xf numFmtId="44" fontId="85" fillId="0" borderId="1" xfId="12" applyNumberFormat="1" applyFont="1" applyBorder="1" applyAlignment="1">
      <alignment horizontal="left" indent="1"/>
    </xf>
    <xf numFmtId="168" fontId="84" fillId="0" borderId="0" xfId="1" applyNumberFormat="1" applyFont="1"/>
    <xf numFmtId="2" fontId="36" fillId="4" borderId="8" xfId="1" applyNumberFormat="1" applyFont="1" applyFill="1" applyBorder="1" applyAlignment="1" applyProtection="1">
      <alignment horizontal="center" vertical="top" wrapText="1"/>
      <protection locked="0"/>
    </xf>
    <xf numFmtId="0" fontId="86" fillId="7" borderId="3" xfId="18" applyFont="1" applyFill="1" applyBorder="1" applyAlignment="1">
      <alignment horizontal="center" vertical="center"/>
    </xf>
    <xf numFmtId="0" fontId="77" fillId="0" borderId="0" xfId="1" applyFont="1" applyAlignment="1">
      <alignment horizontal="left"/>
    </xf>
    <xf numFmtId="0" fontId="77" fillId="0" borderId="0" xfId="1" applyFont="1" applyAlignment="1">
      <alignment vertical="center"/>
    </xf>
    <xf numFmtId="0" fontId="77" fillId="0" borderId="0" xfId="1" applyFont="1"/>
    <xf numFmtId="0" fontId="87" fillId="0" borderId="0" xfId="29" applyFont="1"/>
    <xf numFmtId="0" fontId="87" fillId="0" borderId="0" xfId="8" applyFont="1" applyAlignment="1" applyProtection="1">
      <alignment horizontal="left" vertical="center"/>
      <protection locked="0"/>
    </xf>
    <xf numFmtId="0" fontId="87" fillId="2" borderId="0" xfId="1" applyFont="1" applyFill="1" applyAlignment="1">
      <alignment horizontal="left" vertical="center"/>
    </xf>
    <xf numFmtId="168" fontId="77" fillId="0" borderId="0" xfId="1" applyNumberFormat="1" applyFont="1"/>
    <xf numFmtId="0" fontId="88" fillId="0" borderId="1" xfId="1" applyFont="1" applyBorder="1" applyAlignment="1">
      <alignment horizontal="left" vertical="center"/>
    </xf>
    <xf numFmtId="0" fontId="4" fillId="0" borderId="1" xfId="1" applyBorder="1"/>
    <xf numFmtId="0" fontId="39" fillId="0" borderId="1" xfId="13" applyFont="1" applyBorder="1" applyProtection="1">
      <protection locked="0"/>
    </xf>
    <xf numFmtId="0" fontId="4" fillId="0" borderId="1" xfId="1" applyBorder="1" applyAlignment="1">
      <alignment horizontal="center"/>
    </xf>
    <xf numFmtId="0" fontId="4" fillId="0" borderId="17" xfId="1" applyBorder="1"/>
    <xf numFmtId="0" fontId="4" fillId="0" borderId="3" xfId="1" applyBorder="1"/>
    <xf numFmtId="0" fontId="85" fillId="0" borderId="1" xfId="1" applyFont="1" applyBorder="1" applyAlignment="1">
      <alignment horizontal="left" vertical="center"/>
    </xf>
    <xf numFmtId="0" fontId="85" fillId="0" borderId="1" xfId="12" applyFont="1" applyBorder="1" applyAlignment="1">
      <alignment horizontal="left" indent="1"/>
    </xf>
    <xf numFmtId="0" fontId="89" fillId="0" borderId="1" xfId="12" applyFont="1" applyBorder="1" applyAlignment="1">
      <alignment vertical="center"/>
    </xf>
    <xf numFmtId="166" fontId="90" fillId="0" borderId="1" xfId="1" applyNumberFormat="1" applyFont="1" applyBorder="1" applyAlignment="1">
      <alignment horizontal="center"/>
    </xf>
    <xf numFmtId="168" fontId="91" fillId="3" borderId="1" xfId="1" applyNumberFormat="1" applyFont="1" applyFill="1" applyBorder="1" applyAlignment="1">
      <alignment horizontal="center"/>
    </xf>
    <xf numFmtId="0" fontId="92" fillId="0" borderId="1" xfId="33" applyFont="1" applyBorder="1" applyAlignment="1">
      <alignment horizontal="center" vertical="center"/>
    </xf>
    <xf numFmtId="0" fontId="93" fillId="0" borderId="1" xfId="0" applyFont="1" applyBorder="1" applyAlignment="1">
      <alignment horizontal="center"/>
    </xf>
    <xf numFmtId="0" fontId="94" fillId="7" borderId="3" xfId="18" applyFont="1" applyFill="1" applyBorder="1" applyAlignment="1">
      <alignment horizontal="center" vertical="center"/>
    </xf>
    <xf numFmtId="0" fontId="91" fillId="0" borderId="1" xfId="12" applyFont="1" applyBorder="1" applyAlignment="1">
      <alignment horizontal="left" indent="1"/>
    </xf>
    <xf numFmtId="166" fontId="91" fillId="3" borderId="1" xfId="1" applyNumberFormat="1" applyFont="1" applyFill="1" applyBorder="1" applyAlignment="1">
      <alignment horizontal="center"/>
    </xf>
    <xf numFmtId="168" fontId="90" fillId="0" borderId="1" xfId="1" applyNumberFormat="1" applyFont="1" applyBorder="1" applyAlignment="1">
      <alignment horizontal="center"/>
    </xf>
    <xf numFmtId="165" fontId="85" fillId="0" borderId="1" xfId="12" applyNumberFormat="1" applyFont="1" applyBorder="1" applyAlignment="1">
      <alignment horizontal="left" indent="1"/>
    </xf>
    <xf numFmtId="49" fontId="85" fillId="0" borderId="1" xfId="12" applyNumberFormat="1" applyFont="1" applyBorder="1" applyAlignment="1">
      <alignment horizontal="left" indent="1"/>
    </xf>
    <xf numFmtId="0" fontId="93" fillId="0" borderId="18" xfId="0" applyFont="1" applyBorder="1" applyAlignment="1">
      <alignment horizontal="center"/>
    </xf>
    <xf numFmtId="0" fontId="68" fillId="0" borderId="18" xfId="0" applyFont="1" applyBorder="1" applyAlignment="1">
      <alignment horizontal="center"/>
    </xf>
    <xf numFmtId="0" fontId="95" fillId="0" borderId="18" xfId="0" applyFont="1" applyBorder="1" applyAlignment="1">
      <alignment horizontal="center"/>
    </xf>
    <xf numFmtId="0" fontId="95" fillId="0" borderId="1" xfId="0" applyFont="1" applyBorder="1" applyAlignment="1">
      <alignment horizontal="center"/>
    </xf>
    <xf numFmtId="0" fontId="35" fillId="3" borderId="0" xfId="8" applyFont="1" applyFill="1" applyAlignment="1" applyProtection="1">
      <alignment horizontal="left" vertical="top" wrapText="1"/>
      <protection locked="0"/>
    </xf>
    <xf numFmtId="9" fontId="28" fillId="0" borderId="2" xfId="6" applyNumberFormat="1" applyFont="1" applyBorder="1" applyAlignment="1">
      <alignment horizontal="right" vertical="center"/>
    </xf>
    <xf numFmtId="9" fontId="28" fillId="0" borderId="7" xfId="6" applyNumberFormat="1" applyFont="1" applyBorder="1" applyAlignment="1">
      <alignment horizontal="right" vertical="center"/>
    </xf>
    <xf numFmtId="9" fontId="28" fillId="0" borderId="3" xfId="6" applyNumberFormat="1" applyFont="1" applyBorder="1" applyAlignment="1">
      <alignment horizontal="right" vertical="center"/>
    </xf>
    <xf numFmtId="0" fontId="23" fillId="0" borderId="4" xfId="8" applyFont="1" applyBorder="1" applyAlignment="1" applyProtection="1">
      <alignment horizontal="left" vertical="center" indent="1"/>
      <protection locked="0"/>
    </xf>
    <xf numFmtId="0" fontId="23" fillId="0" borderId="0" xfId="8" applyFont="1" applyAlignment="1" applyProtection="1">
      <alignment horizontal="left" vertical="center" indent="1"/>
      <protection locked="0"/>
    </xf>
    <xf numFmtId="165" fontId="21" fillId="0" borderId="2" xfId="3" applyNumberFormat="1" applyFont="1" applyBorder="1" applyAlignment="1">
      <alignment horizontal="right" vertical="center"/>
    </xf>
    <xf numFmtId="165" fontId="21" fillId="0" borderId="3" xfId="3" applyNumberFormat="1" applyFont="1" applyBorder="1" applyAlignment="1">
      <alignment horizontal="right" vertical="center"/>
    </xf>
    <xf numFmtId="44" fontId="21" fillId="0" borderId="2" xfId="3" applyNumberFormat="1" applyFont="1" applyBorder="1" applyAlignment="1">
      <alignment horizontal="right" vertical="center"/>
    </xf>
    <xf numFmtId="44" fontId="21" fillId="0" borderId="3" xfId="3" applyNumberFormat="1" applyFont="1" applyBorder="1" applyAlignment="1">
      <alignment horizontal="right" vertical="center"/>
    </xf>
    <xf numFmtId="0" fontId="26" fillId="0" borderId="4" xfId="8" applyFont="1" applyBorder="1" applyAlignment="1" applyProtection="1">
      <alignment horizontal="left" vertical="center" indent="1"/>
      <protection locked="0"/>
    </xf>
    <xf numFmtId="0" fontId="26" fillId="0" borderId="0" xfId="8" applyFont="1" applyAlignment="1" applyProtection="1">
      <alignment horizontal="left" vertical="center" indent="1"/>
      <protection locked="0"/>
    </xf>
    <xf numFmtId="44" fontId="32" fillId="0" borderId="2" xfId="3" applyNumberFormat="1" applyFont="1" applyBorder="1" applyAlignment="1">
      <alignment horizontal="right" vertical="center"/>
    </xf>
    <xf numFmtId="44" fontId="32" fillId="0" borderId="7" xfId="3" applyNumberFormat="1" applyFont="1" applyBorder="1" applyAlignment="1">
      <alignment horizontal="right" vertical="center"/>
    </xf>
    <xf numFmtId="44" fontId="32" fillId="0" borderId="3" xfId="3" applyNumberFormat="1" applyFont="1" applyBorder="1" applyAlignment="1">
      <alignment horizontal="right" vertical="center"/>
    </xf>
    <xf numFmtId="0" fontId="17" fillId="2" borderId="0" xfId="6" applyFont="1" applyFill="1" applyAlignment="1">
      <alignment horizontal="left" vertical="distributed" wrapText="1"/>
    </xf>
    <xf numFmtId="165" fontId="28" fillId="0" borderId="2" xfId="3" applyNumberFormat="1" applyFont="1" applyBorder="1" applyAlignment="1">
      <alignment vertical="center"/>
    </xf>
    <xf numFmtId="165" fontId="28" fillId="0" borderId="3" xfId="3" applyNumberFormat="1" applyFont="1" applyBorder="1" applyAlignment="1">
      <alignment vertical="center"/>
    </xf>
    <xf numFmtId="44" fontId="28" fillId="0" borderId="2" xfId="3" applyNumberFormat="1" applyFont="1" applyBorder="1" applyAlignment="1">
      <alignment vertical="center"/>
    </xf>
    <xf numFmtId="44" fontId="28" fillId="0" borderId="3" xfId="3" applyNumberFormat="1" applyFont="1" applyBorder="1" applyAlignment="1">
      <alignment vertical="center"/>
    </xf>
    <xf numFmtId="165" fontId="28" fillId="0" borderId="2" xfId="6" applyNumberFormat="1" applyFont="1" applyBorder="1" applyAlignment="1">
      <alignment vertical="center"/>
    </xf>
    <xf numFmtId="165" fontId="28" fillId="0" borderId="3" xfId="6" applyNumberFormat="1" applyFont="1" applyBorder="1" applyAlignment="1">
      <alignment vertical="center"/>
    </xf>
    <xf numFmtId="169" fontId="28" fillId="0" borderId="2" xfId="41" applyNumberFormat="1" applyFont="1" applyBorder="1" applyAlignment="1">
      <alignment horizontal="right" vertical="center"/>
    </xf>
    <xf numFmtId="169" fontId="28" fillId="0" borderId="3" xfId="41" applyNumberFormat="1" applyFont="1" applyBorder="1" applyAlignment="1">
      <alignment horizontal="right" vertical="center"/>
    </xf>
    <xf numFmtId="1" fontId="28" fillId="0" borderId="5" xfId="3" applyNumberFormat="1" applyFont="1" applyBorder="1" applyAlignment="1">
      <alignment vertical="center"/>
    </xf>
    <xf numFmtId="1" fontId="28" fillId="0" borderId="6" xfId="3" applyNumberFormat="1" applyFont="1" applyBorder="1" applyAlignment="1">
      <alignment vertical="center"/>
    </xf>
    <xf numFmtId="0" fontId="23" fillId="0" borderId="1" xfId="8" applyFont="1" applyBorder="1" applyAlignment="1" applyProtection="1">
      <alignment horizontal="left" vertical="top" wrapText="1"/>
      <protection locked="0"/>
    </xf>
    <xf numFmtId="165" fontId="28" fillId="0" borderId="2" xfId="3" applyNumberFormat="1" applyFont="1" applyBorder="1" applyAlignment="1">
      <alignment vertical="top"/>
    </xf>
    <xf numFmtId="165" fontId="28" fillId="0" borderId="3" xfId="3" applyNumberFormat="1" applyFont="1" applyBorder="1" applyAlignment="1">
      <alignment vertical="top"/>
    </xf>
    <xf numFmtId="44" fontId="28" fillId="0" borderId="2" xfId="3" applyNumberFormat="1" applyFont="1" applyBorder="1" applyAlignment="1">
      <alignment vertical="top"/>
    </xf>
    <xf numFmtId="44" fontId="28" fillId="0" borderId="3" xfId="3" applyNumberFormat="1" applyFont="1" applyBorder="1" applyAlignment="1">
      <alignment vertical="top"/>
    </xf>
    <xf numFmtId="0" fontId="6" fillId="0" borderId="0" xfId="2" applyFont="1" applyAlignment="1" applyProtection="1">
      <alignment horizontal="left" vertical="top" wrapText="1"/>
      <protection locked="0"/>
    </xf>
    <xf numFmtId="0" fontId="14" fillId="0" borderId="0" xfId="4" applyFont="1" applyFill="1" applyAlignment="1" applyProtection="1">
      <alignment horizontal="center" vertical="center"/>
      <protection locked="0"/>
    </xf>
    <xf numFmtId="0" fontId="25" fillId="4" borderId="2" xfId="2" applyFont="1" applyFill="1" applyBorder="1" applyAlignment="1">
      <alignment horizontal="right" vertical="center"/>
    </xf>
    <xf numFmtId="0" fontId="25" fillId="4" borderId="3" xfId="2" applyFont="1" applyFill="1" applyBorder="1" applyAlignment="1">
      <alignment horizontal="right" vertical="center"/>
    </xf>
    <xf numFmtId="164" fontId="21" fillId="4" borderId="2" xfId="7" applyNumberFormat="1" applyFont="1" applyFill="1" applyBorder="1" applyAlignment="1" applyProtection="1">
      <alignment horizontal="center" vertical="center"/>
      <protection locked="0"/>
    </xf>
    <xf numFmtId="164" fontId="21" fillId="4" borderId="3" xfId="7" applyNumberFormat="1" applyFont="1" applyFill="1" applyBorder="1" applyAlignment="1" applyProtection="1">
      <alignment horizontal="center" vertical="center"/>
      <protection locked="0"/>
    </xf>
    <xf numFmtId="0" fontId="25" fillId="5" borderId="2" xfId="9" applyFont="1" applyFill="1" applyBorder="1" applyAlignment="1">
      <alignment horizontal="right" vertical="center"/>
    </xf>
    <xf numFmtId="0" fontId="25" fillId="5" borderId="3" xfId="9" applyFont="1" applyFill="1" applyBorder="1" applyAlignment="1">
      <alignment horizontal="right" vertical="center"/>
    </xf>
    <xf numFmtId="0" fontId="60" fillId="0" borderId="0" xfId="6" applyFont="1" applyAlignment="1">
      <alignment horizontal="left" vertical="top" wrapText="1" indent="2"/>
    </xf>
    <xf numFmtId="0" fontId="37" fillId="0" borderId="0" xfId="15" applyFont="1" applyAlignment="1">
      <alignment horizontal="left" vertical="top" wrapText="1"/>
    </xf>
    <xf numFmtId="0" fontId="64" fillId="0" borderId="0" xfId="6" applyFont="1" applyAlignment="1">
      <alignment horizontal="left" vertical="top" wrapText="1"/>
    </xf>
    <xf numFmtId="0" fontId="60" fillId="0" borderId="0" xfId="6" applyFont="1" applyAlignment="1">
      <alignment horizontal="left" vertical="top" wrapText="1" indent="3"/>
    </xf>
    <xf numFmtId="0" fontId="60" fillId="0" borderId="0" xfId="6" quotePrefix="1" applyFont="1" applyAlignment="1">
      <alignment horizontal="left" vertical="top" wrapText="1" indent="4"/>
    </xf>
    <xf numFmtId="0" fontId="60" fillId="0" borderId="0" xfId="6" applyFont="1" applyAlignment="1">
      <alignment horizontal="left" vertical="top" wrapText="1" indent="4"/>
    </xf>
    <xf numFmtId="0" fontId="64" fillId="0" borderId="0" xfId="14" applyFont="1" applyAlignment="1">
      <alignment horizontal="left" vertical="top" wrapText="1"/>
    </xf>
    <xf numFmtId="0" fontId="60" fillId="0" borderId="0" xfId="14" applyFont="1" applyAlignment="1">
      <alignment horizontal="left" vertical="top" wrapText="1" indent="2"/>
    </xf>
    <xf numFmtId="0" fontId="64" fillId="0" borderId="0" xfId="36" applyFont="1" applyAlignment="1">
      <alignment horizontal="left" vertical="top" wrapText="1"/>
    </xf>
  </cellXfs>
  <cellStyles count="42">
    <cellStyle name="Гиперссылка 2" xfId="4" xr:uid="{D2DCD16F-F86E-4408-99FD-E1D53A3B5695}"/>
    <cellStyle name="Гиперссылка 2 2" xfId="31" xr:uid="{65DE68F6-AF0F-4389-90B3-F0931784A84F}"/>
    <cellStyle name="Гиперссылка 2 3" xfId="38" xr:uid="{A92AEFAA-D4E2-46C5-9D43-78F3731AA5C5}"/>
    <cellStyle name="Гиперссылка 2 4" xfId="20" xr:uid="{7E1EBA64-C5B1-420D-A9FB-8D9B064A0504}"/>
    <cellStyle name="Гиперссылка 3" xfId="5" xr:uid="{5EE56E24-6A45-463A-B262-633DBB7593AF}"/>
    <cellStyle name="Обычный" xfId="0" builtinId="0"/>
    <cellStyle name="Обычный 11" xfId="36" xr:uid="{ED0DDE10-7801-4DBA-8594-B6FF6469FD66}"/>
    <cellStyle name="Обычный 2 2" xfId="2" xr:uid="{367C18A2-9070-4882-BC79-851B044A86F5}"/>
    <cellStyle name="Обычный 2 2 2" xfId="23" xr:uid="{53E21B6E-3BDB-4690-A9B4-601E468D2CCA}"/>
    <cellStyle name="Обычный 2 2 2 2" xfId="6" xr:uid="{F6B62C33-A23B-467B-BE7B-C58846D36027}"/>
    <cellStyle name="Обычный 2 2 2 2 2" xfId="27" xr:uid="{48B11127-A2E3-4C3A-902E-8A640BC1D725}"/>
    <cellStyle name="Обычный 2 2 2 2 3" xfId="39" xr:uid="{F8A91925-7F8B-43E1-A7F6-7A7761AE7D0D}"/>
    <cellStyle name="Обычный 2 2 2 2 4" xfId="21" xr:uid="{8C3E4A54-475E-41C0-90B2-B6EFF673016C}"/>
    <cellStyle name="Обычный 2 2 2 3" xfId="17" xr:uid="{565D217A-A5C5-4A6C-87BB-AF77C17E3113}"/>
    <cellStyle name="Обычный 2 2 2 4" xfId="34" xr:uid="{C5DDDF85-F99E-4DD9-9400-30C0603F35EC}"/>
    <cellStyle name="Обычный 2 2 3" xfId="9" xr:uid="{B09D8635-800C-4515-A0FC-B88885D5F80C}"/>
    <cellStyle name="Обычный 2 2 4" xfId="26" xr:uid="{56C7F461-C430-47F9-8C6D-F55F10A710B3}"/>
    <cellStyle name="Обычный 2 2 5" xfId="19" xr:uid="{C8561753-81C6-41C1-B139-4498CCC87706}"/>
    <cellStyle name="Обычный 2 2 7" xfId="28" xr:uid="{72F9AD6B-451B-4836-B3CA-F9A1C3A4162E}"/>
    <cellStyle name="Обычный 2 2 7 2" xfId="32" xr:uid="{B18460A2-C0C9-4C34-AE48-B05C75280F57}"/>
    <cellStyle name="Обычный 2 3 2" xfId="33" xr:uid="{D7F697A4-3B0C-474D-BF2D-F71A12AF1C91}"/>
    <cellStyle name="Обычный 2 3 3" xfId="11" xr:uid="{A46EBB13-D6DD-4AD0-8780-179478878536}"/>
    <cellStyle name="Обычный 2 3 3 2" xfId="30" xr:uid="{11BBE1B8-3BCC-42AC-B7F8-C6DD08198325}"/>
    <cellStyle name="Обычный 2 4" xfId="7" xr:uid="{7DA638F5-C493-4F9E-9727-4A8ED77AD7F6}"/>
    <cellStyle name="Обычный 3 2" xfId="3" xr:uid="{3C2FC94A-BCC8-4A66-86BA-AF8028C4D7DA}"/>
    <cellStyle name="Обычный 3 2 2" xfId="12" xr:uid="{1EC6BC33-3093-4509-85A3-AD6EB6078ACB}"/>
    <cellStyle name="Обычный 3 2 2 2" xfId="14" xr:uid="{B0BB2D3D-2610-454D-BD19-97F5BBD1CDC5}"/>
    <cellStyle name="Обычный 3 2 3" xfId="29" xr:uid="{D8822549-4D16-4D03-9E45-32D260322D23}"/>
    <cellStyle name="Обычный 3 2 4" xfId="37" xr:uid="{50F47450-1F70-4159-94C9-766C0EB5E5D9}"/>
    <cellStyle name="Обычный 3 2 5" xfId="22" xr:uid="{B77D3F6B-47FD-4079-91E6-88229305B5EE}"/>
    <cellStyle name="Обычный 3 3" xfId="15" xr:uid="{F37676A1-560C-46DB-B602-0EFE2BAF3CBB}"/>
    <cellStyle name="Обычный 3 3 2" xfId="24" xr:uid="{C7512AD9-DE6B-4D71-8FCD-D695F2C6602A}"/>
    <cellStyle name="Обычный 3 3 3" xfId="25" xr:uid="{0ABE1E76-1F56-4968-BBE9-942929FBCAB7}"/>
    <cellStyle name="Обычный 3 4" xfId="35" xr:uid="{E2093468-E171-4B66-87CD-460C59CC37CD}"/>
    <cellStyle name="Обычный 4 2" xfId="13" xr:uid="{9F65BFBD-3EF9-49BB-9A97-F09CD4DFACD6}"/>
    <cellStyle name="Обычный 5" xfId="1" xr:uid="{7146A7DD-C3CB-4F7F-8C70-28C3948EE5A1}"/>
    <cellStyle name="Обычный 5 2" xfId="16" xr:uid="{06E08F1F-706E-412E-A863-C2FB548FAC3B}"/>
    <cellStyle name="Обычный 5 2 2" xfId="10" xr:uid="{382BCA77-E5DB-441D-9246-FF03A3E0F85C}"/>
    <cellStyle name="Обычный 5 2 3" xfId="18" xr:uid="{139B7C96-5EBA-4A67-AB0D-6B6F27A616A4}"/>
    <cellStyle name="Обычный_Лист1 2" xfId="8" xr:uid="{DA15710C-0E17-4F68-9D0C-0B8070C65CEB}"/>
    <cellStyle name="Финансовый" xfId="41" builtinId="3"/>
    <cellStyle name="Финансовый 2" xfId="40" xr:uid="{3CB935FD-C9D6-4F2A-87CC-B8FEC52EFFDD}"/>
  </cellStyles>
  <dxfs count="18">
    <dxf>
      <font>
        <b/>
        <i val="0"/>
        <color auto="1"/>
      </font>
      <fill>
        <patternFill>
          <bgColor rgb="FFFF33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006600"/>
      </font>
    </dxf>
    <dxf>
      <font>
        <b/>
        <i val="0"/>
        <color rgb="FFFF9900"/>
      </font>
    </dxf>
    <dxf>
      <font>
        <b/>
        <i val="0"/>
        <color rgb="FFFF0000"/>
      </font>
    </dxf>
    <dxf>
      <font>
        <color theme="0" tint="-0.499984740745262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008000"/>
      <color rgb="FFF3E7FF"/>
      <color rgb="FFCC99FF"/>
      <color rgb="FFFF9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png"/><Relationship Id="rId3" Type="http://schemas.openxmlformats.org/officeDocument/2006/relationships/image" Target="../media/image127.png"/><Relationship Id="rId7" Type="http://schemas.openxmlformats.org/officeDocument/2006/relationships/image" Target="../media/image131.png"/><Relationship Id="rId2" Type="http://schemas.openxmlformats.org/officeDocument/2006/relationships/image" Target="../media/image126.png"/><Relationship Id="rId1" Type="http://schemas.openxmlformats.org/officeDocument/2006/relationships/image" Target="../media/image125.png"/><Relationship Id="rId6" Type="http://schemas.openxmlformats.org/officeDocument/2006/relationships/image" Target="../media/image130.png"/><Relationship Id="rId5" Type="http://schemas.openxmlformats.org/officeDocument/2006/relationships/image" Target="../media/image129.png"/><Relationship Id="rId10" Type="http://schemas.openxmlformats.org/officeDocument/2006/relationships/image" Target="../media/image133.png"/><Relationship Id="rId4" Type="http://schemas.openxmlformats.org/officeDocument/2006/relationships/image" Target="../media/image128.png"/><Relationship Id="rId9" Type="http://schemas.microsoft.com/office/2007/relationships/hdphoto" Target="../media/hdphoto2.wdp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eg"/><Relationship Id="rId117" Type="http://schemas.openxmlformats.org/officeDocument/2006/relationships/image" Target="../media/image119.jpeg"/><Relationship Id="rId21" Type="http://schemas.openxmlformats.org/officeDocument/2006/relationships/image" Target="../media/image23.jpeg"/><Relationship Id="rId42" Type="http://schemas.openxmlformats.org/officeDocument/2006/relationships/image" Target="../media/image44.jpeg"/><Relationship Id="rId47" Type="http://schemas.openxmlformats.org/officeDocument/2006/relationships/image" Target="../media/image49.jpeg"/><Relationship Id="rId63" Type="http://schemas.openxmlformats.org/officeDocument/2006/relationships/image" Target="../media/image65.jpeg"/><Relationship Id="rId68" Type="http://schemas.openxmlformats.org/officeDocument/2006/relationships/image" Target="../media/image70.jpeg"/><Relationship Id="rId84" Type="http://schemas.openxmlformats.org/officeDocument/2006/relationships/image" Target="../media/image86.jpeg"/><Relationship Id="rId89" Type="http://schemas.openxmlformats.org/officeDocument/2006/relationships/image" Target="../media/image91.jpeg"/><Relationship Id="rId112" Type="http://schemas.openxmlformats.org/officeDocument/2006/relationships/image" Target="../media/image114.jpeg"/><Relationship Id="rId16" Type="http://schemas.openxmlformats.org/officeDocument/2006/relationships/image" Target="../media/image18.jpeg"/><Relationship Id="rId107" Type="http://schemas.openxmlformats.org/officeDocument/2006/relationships/image" Target="../media/image109.jpeg"/><Relationship Id="rId11" Type="http://schemas.openxmlformats.org/officeDocument/2006/relationships/image" Target="../media/image13.jpeg"/><Relationship Id="rId32" Type="http://schemas.openxmlformats.org/officeDocument/2006/relationships/image" Target="../media/image34.jpeg"/><Relationship Id="rId37" Type="http://schemas.openxmlformats.org/officeDocument/2006/relationships/image" Target="../media/image39.jpeg"/><Relationship Id="rId53" Type="http://schemas.openxmlformats.org/officeDocument/2006/relationships/image" Target="../media/image55.jpeg"/><Relationship Id="rId58" Type="http://schemas.openxmlformats.org/officeDocument/2006/relationships/image" Target="../media/image60.jpeg"/><Relationship Id="rId74" Type="http://schemas.openxmlformats.org/officeDocument/2006/relationships/image" Target="../media/image76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5" Type="http://schemas.openxmlformats.org/officeDocument/2006/relationships/image" Target="../media/image7.jpeg"/><Relationship Id="rId90" Type="http://schemas.openxmlformats.org/officeDocument/2006/relationships/image" Target="../media/image92.jpeg"/><Relationship Id="rId95" Type="http://schemas.openxmlformats.org/officeDocument/2006/relationships/image" Target="../media/image97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43" Type="http://schemas.openxmlformats.org/officeDocument/2006/relationships/image" Target="../media/image45.jpeg"/><Relationship Id="rId48" Type="http://schemas.openxmlformats.org/officeDocument/2006/relationships/image" Target="../media/image50.jpeg"/><Relationship Id="rId64" Type="http://schemas.openxmlformats.org/officeDocument/2006/relationships/image" Target="../media/image66.jpeg"/><Relationship Id="rId69" Type="http://schemas.openxmlformats.org/officeDocument/2006/relationships/image" Target="../media/image71.jpeg"/><Relationship Id="rId113" Type="http://schemas.openxmlformats.org/officeDocument/2006/relationships/image" Target="../media/image115.jpeg"/><Relationship Id="rId118" Type="http://schemas.openxmlformats.org/officeDocument/2006/relationships/image" Target="../media/image120.jpeg"/><Relationship Id="rId80" Type="http://schemas.openxmlformats.org/officeDocument/2006/relationships/image" Target="../media/image82.jpeg"/><Relationship Id="rId85" Type="http://schemas.openxmlformats.org/officeDocument/2006/relationships/image" Target="../media/image87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33" Type="http://schemas.openxmlformats.org/officeDocument/2006/relationships/image" Target="../media/image35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08" Type="http://schemas.openxmlformats.org/officeDocument/2006/relationships/image" Target="../media/image110.jpeg"/><Relationship Id="rId54" Type="http://schemas.openxmlformats.org/officeDocument/2006/relationships/image" Target="../media/image56.jpeg"/><Relationship Id="rId70" Type="http://schemas.openxmlformats.org/officeDocument/2006/relationships/image" Target="../media/image72.jpeg"/><Relationship Id="rId75" Type="http://schemas.openxmlformats.org/officeDocument/2006/relationships/image" Target="../media/image77.jpeg"/><Relationship Id="rId91" Type="http://schemas.openxmlformats.org/officeDocument/2006/relationships/image" Target="../media/image93.jpeg"/><Relationship Id="rId96" Type="http://schemas.openxmlformats.org/officeDocument/2006/relationships/image" Target="../media/image98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jpeg"/><Relationship Id="rId119" Type="http://schemas.openxmlformats.org/officeDocument/2006/relationships/image" Target="../media/image121.jpeg"/><Relationship Id="rId44" Type="http://schemas.openxmlformats.org/officeDocument/2006/relationships/image" Target="../media/image46.jpeg"/><Relationship Id="rId60" Type="http://schemas.openxmlformats.org/officeDocument/2006/relationships/image" Target="../media/image62.jpeg"/><Relationship Id="rId65" Type="http://schemas.openxmlformats.org/officeDocument/2006/relationships/image" Target="../media/image67.jpeg"/><Relationship Id="rId81" Type="http://schemas.openxmlformats.org/officeDocument/2006/relationships/image" Target="../media/image83.jpeg"/><Relationship Id="rId86" Type="http://schemas.openxmlformats.org/officeDocument/2006/relationships/image" Target="../media/image88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109" Type="http://schemas.openxmlformats.org/officeDocument/2006/relationships/image" Target="../media/image111.jpeg"/><Relationship Id="rId34" Type="http://schemas.openxmlformats.org/officeDocument/2006/relationships/image" Target="../media/image36.jpeg"/><Relationship Id="rId50" Type="http://schemas.openxmlformats.org/officeDocument/2006/relationships/image" Target="../media/image52.jpeg"/><Relationship Id="rId55" Type="http://schemas.openxmlformats.org/officeDocument/2006/relationships/image" Target="../media/image57.jpeg"/><Relationship Id="rId76" Type="http://schemas.openxmlformats.org/officeDocument/2006/relationships/image" Target="../media/image78.jpeg"/><Relationship Id="rId97" Type="http://schemas.openxmlformats.org/officeDocument/2006/relationships/image" Target="../media/image99.jpeg"/><Relationship Id="rId104" Type="http://schemas.openxmlformats.org/officeDocument/2006/relationships/image" Target="../media/image106.jpeg"/><Relationship Id="rId120" Type="http://schemas.openxmlformats.org/officeDocument/2006/relationships/image" Target="../media/image122.jpeg"/><Relationship Id="rId7" Type="http://schemas.openxmlformats.org/officeDocument/2006/relationships/image" Target="../media/image9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4" Type="http://schemas.openxmlformats.org/officeDocument/2006/relationships/image" Target="../media/image26.jpeg"/><Relationship Id="rId40" Type="http://schemas.openxmlformats.org/officeDocument/2006/relationships/image" Target="../media/image42.jpeg"/><Relationship Id="rId45" Type="http://schemas.openxmlformats.org/officeDocument/2006/relationships/image" Target="../media/image47.jpeg"/><Relationship Id="rId66" Type="http://schemas.openxmlformats.org/officeDocument/2006/relationships/image" Target="../media/image68.jpeg"/><Relationship Id="rId87" Type="http://schemas.openxmlformats.org/officeDocument/2006/relationships/image" Target="../media/image89.jpeg"/><Relationship Id="rId110" Type="http://schemas.openxmlformats.org/officeDocument/2006/relationships/image" Target="../media/image112.jpeg"/><Relationship Id="rId115" Type="http://schemas.openxmlformats.org/officeDocument/2006/relationships/image" Target="../media/image117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" Type="http://schemas.openxmlformats.org/officeDocument/2006/relationships/image" Target="../media/image21.jpeg"/><Relationship Id="rId14" Type="http://schemas.openxmlformats.org/officeDocument/2006/relationships/image" Target="../media/image16.jpeg"/><Relationship Id="rId30" Type="http://schemas.openxmlformats.org/officeDocument/2006/relationships/image" Target="../media/image32.jpeg"/><Relationship Id="rId35" Type="http://schemas.openxmlformats.org/officeDocument/2006/relationships/image" Target="../media/image37.jpeg"/><Relationship Id="rId56" Type="http://schemas.openxmlformats.org/officeDocument/2006/relationships/image" Target="../media/image58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105" Type="http://schemas.openxmlformats.org/officeDocument/2006/relationships/image" Target="../media/image107.jpeg"/><Relationship Id="rId8" Type="http://schemas.openxmlformats.org/officeDocument/2006/relationships/image" Target="../media/image10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98" Type="http://schemas.openxmlformats.org/officeDocument/2006/relationships/image" Target="../media/image100.jpeg"/><Relationship Id="rId121" Type="http://schemas.openxmlformats.org/officeDocument/2006/relationships/image" Target="../media/image123.jpeg"/><Relationship Id="rId3" Type="http://schemas.openxmlformats.org/officeDocument/2006/relationships/image" Target="../media/image5.jpeg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116" Type="http://schemas.openxmlformats.org/officeDocument/2006/relationships/image" Target="../media/image118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88" Type="http://schemas.openxmlformats.org/officeDocument/2006/relationships/image" Target="../media/image90.jpeg"/><Relationship Id="rId111" Type="http://schemas.openxmlformats.org/officeDocument/2006/relationships/image" Target="../media/image113.jpeg"/><Relationship Id="rId15" Type="http://schemas.openxmlformats.org/officeDocument/2006/relationships/image" Target="../media/image17.jpeg"/><Relationship Id="rId36" Type="http://schemas.openxmlformats.org/officeDocument/2006/relationships/image" Target="../media/image38.jpeg"/><Relationship Id="rId57" Type="http://schemas.openxmlformats.org/officeDocument/2006/relationships/image" Target="../media/image59.jpeg"/><Relationship Id="rId106" Type="http://schemas.openxmlformats.org/officeDocument/2006/relationships/image" Target="../media/image108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78" Type="http://schemas.openxmlformats.org/officeDocument/2006/relationships/image" Target="../media/image80.jpeg"/><Relationship Id="rId94" Type="http://schemas.openxmlformats.org/officeDocument/2006/relationships/image" Target="../media/image96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122" Type="http://schemas.openxmlformats.org/officeDocument/2006/relationships/image" Target="../media/image1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683381</xdr:colOff>
      <xdr:row>0</xdr:row>
      <xdr:rowOff>114908</xdr:rowOff>
    </xdr:from>
    <xdr:to>
      <xdr:col>14</xdr:col>
      <xdr:colOff>702991</xdr:colOff>
      <xdr:row>5</xdr:row>
      <xdr:rowOff>170658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22FBB31-CC8F-48AE-A1C5-1EA94752F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92858" y="114908"/>
          <a:ext cx="1128803" cy="1176132"/>
        </a:xfrm>
        <a:prstGeom prst="rect">
          <a:avLst/>
        </a:prstGeom>
      </xdr:spPr>
    </xdr:pic>
    <xdr:clientData/>
  </xdr:twoCellAnchor>
  <xdr:twoCellAnchor>
    <xdr:from>
      <xdr:col>3</xdr:col>
      <xdr:colOff>64619</xdr:colOff>
      <xdr:row>2</xdr:row>
      <xdr:rowOff>50286</xdr:rowOff>
    </xdr:from>
    <xdr:to>
      <xdr:col>3</xdr:col>
      <xdr:colOff>1821246</xdr:colOff>
      <xdr:row>4</xdr:row>
      <xdr:rowOff>78618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2803557-2C6B-428E-BF90-A028F210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86" y="410119"/>
          <a:ext cx="1756627" cy="568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BE32C7-D8B0-4903-ABD3-EB03155E8A2E}"/>
            </a:ext>
          </a:extLst>
        </xdr:cNvPr>
        <xdr:cNvSpPr txBox="1"/>
      </xdr:nvSpPr>
      <xdr:spPr>
        <a:xfrm>
          <a:off x="253093" y="22151"/>
          <a:ext cx="9613446" cy="1542038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(495) 280-08-97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12</xdr:col>
      <xdr:colOff>593084</xdr:colOff>
      <xdr:row>11</xdr:row>
      <xdr:rowOff>248597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C413C9B-44AB-4360-9B99-EFFBD5A28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168" y="1760004"/>
          <a:ext cx="7562473" cy="44257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0</xdr:rowOff>
    </xdr:from>
    <xdr:to>
      <xdr:col>5</xdr:col>
      <xdr:colOff>171781</xdr:colOff>
      <xdr:row>64</xdr:row>
      <xdr:rowOff>123895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5CB3937-C0F0-4BDD-A553-E48FB98E1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093" y="17259300"/>
          <a:ext cx="2542145" cy="49400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0</xdr:rowOff>
    </xdr:from>
    <xdr:to>
      <xdr:col>6</xdr:col>
      <xdr:colOff>152813</xdr:colOff>
      <xdr:row>76</xdr:row>
      <xdr:rowOff>104843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F4AFB62-0194-4536-8B7D-365EF7414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093" y="20138571"/>
          <a:ext cx="3181763" cy="47495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153409</xdr:colOff>
      <xdr:row>25</xdr:row>
      <xdr:rowOff>8491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454AC9C-3575-4496-87FE-80760E8FC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3093" y="4159102"/>
          <a:ext cx="7792459" cy="51936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11</xdr:col>
      <xdr:colOff>458081</xdr:colOff>
      <xdr:row>40</xdr:row>
      <xdr:rowOff>163550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2C087A3-7FE9-489E-BF9D-1C52C63ED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093" y="8833947"/>
          <a:ext cx="6779959" cy="52258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0</xdr:rowOff>
    </xdr:from>
    <xdr:to>
      <xdr:col>9</xdr:col>
      <xdr:colOff>172121</xdr:colOff>
      <xdr:row>94</xdr:row>
      <xdr:rowOff>104843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883FBD7-567A-46B1-9CB7-EF1CF55B5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3093" y="25788257"/>
          <a:ext cx="5176828" cy="47495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99</xdr:row>
      <xdr:rowOff>161925</xdr:rowOff>
    </xdr:from>
    <xdr:to>
      <xdr:col>15</xdr:col>
      <xdr:colOff>647700</xdr:colOff>
      <xdr:row>115</xdr:row>
      <xdr:rowOff>95249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2E24705-0631-4908-8790-A44C1243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26880911"/>
          <a:ext cx="9584871" cy="2894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5774</xdr:colOff>
      <xdr:row>4</xdr:row>
      <xdr:rowOff>162512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9F04F82-54B5-4E3F-91D0-135EE974F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8342" y="50726"/>
          <a:ext cx="3598061" cy="85745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55</xdr:row>
      <xdr:rowOff>9525</xdr:rowOff>
    </xdr:from>
    <xdr:to>
      <xdr:col>10</xdr:col>
      <xdr:colOff>29310</xdr:colOff>
      <xdr:row>57</xdr:row>
      <xdr:rowOff>114368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9B71925-1318-4C3C-9C8C-271BCC332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2618" y="14667139"/>
          <a:ext cx="5683078" cy="4749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Relationship Id="rId1" Type="http://schemas.openxmlformats.org/officeDocument/2006/relationships/externalLinkPath" Target="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2638-DAF5-4B1D-9E12-784A40124203}">
  <sheetPr codeName="Лист1" filterMode="1"/>
  <dimension ref="A1:Y349"/>
  <sheetViews>
    <sheetView showGridLines="0" showZeros="0" tabSelected="1" zoomScale="90" zoomScaleNormal="90" workbookViewId="0">
      <selection activeCell="L33" sqref="L33"/>
    </sheetView>
  </sheetViews>
  <sheetFormatPr defaultColWidth="14.6640625" defaultRowHeight="15" outlineLevelCol="1"/>
  <cols>
    <col min="1" max="1" width="3" style="5" customWidth="1"/>
    <col min="2" max="2" width="21.6640625" style="5" hidden="1" customWidth="1" outlineLevel="1"/>
    <col min="3" max="3" width="5.109375" style="5" hidden="1" customWidth="1" outlineLevel="1"/>
    <col min="4" max="4" width="33.77734375" style="5" customWidth="1" collapsed="1"/>
    <col min="5" max="5" width="19.33203125" style="5" customWidth="1"/>
    <col min="6" max="6" width="21" style="7" customWidth="1"/>
    <col min="7" max="7" width="6.6640625" style="7" customWidth="1"/>
    <col min="8" max="8" width="11.21875" style="5" customWidth="1"/>
    <col min="9" max="9" width="10.44140625" style="5" customWidth="1"/>
    <col min="10" max="10" width="8.109375" style="5" customWidth="1"/>
    <col min="11" max="11" width="7.33203125" style="5" customWidth="1"/>
    <col min="12" max="12" width="11.6640625" style="5" customWidth="1"/>
    <col min="13" max="13" width="10.77734375" style="5" customWidth="1"/>
    <col min="14" max="14" width="15.33203125" style="5" customWidth="1"/>
    <col min="15" max="15" width="11.21875" style="5" customWidth="1"/>
    <col min="16" max="16" width="13.44140625" style="5" customWidth="1"/>
    <col min="17" max="17" width="17.6640625" style="5" customWidth="1"/>
    <col min="18" max="18" width="11.109375" style="5" customWidth="1"/>
    <col min="19" max="19" width="15.5546875" style="5" customWidth="1"/>
    <col min="20" max="20" width="20.5546875" style="5" customWidth="1"/>
    <col min="21" max="21" width="63.6640625" style="7" customWidth="1"/>
    <col min="22" max="22" width="13.44140625" style="5" customWidth="1"/>
    <col min="23" max="23" width="12.6640625" style="7" customWidth="1"/>
    <col min="24" max="24" width="47.88671875" style="163" customWidth="1"/>
    <col min="25" max="25" width="11.77734375" style="165" customWidth="1"/>
    <col min="26" max="16384" width="14.6640625" style="5"/>
  </cols>
  <sheetData>
    <row r="1" spans="1:25">
      <c r="A1" s="142">
        <v>46304</v>
      </c>
    </row>
    <row r="2" spans="1:25" s="1" customFormat="1" ht="14.1" customHeight="1">
      <c r="G2" s="2"/>
      <c r="H2" s="2"/>
      <c r="I2" s="2"/>
      <c r="J2" s="2"/>
      <c r="K2" s="2"/>
      <c r="P2" s="224" t="s">
        <v>0</v>
      </c>
      <c r="Q2" s="224"/>
      <c r="R2" s="141"/>
      <c r="U2" s="2"/>
      <c r="V2" s="3"/>
      <c r="X2" s="164"/>
      <c r="Y2" s="164"/>
    </row>
    <row r="3" spans="1:25" ht="27.45" customHeight="1">
      <c r="B3" s="4"/>
      <c r="C3" s="4"/>
      <c r="E3" s="6"/>
      <c r="F3" s="6"/>
      <c r="G3" s="4" t="s">
        <v>545</v>
      </c>
      <c r="K3" s="4"/>
      <c r="M3" s="6"/>
      <c r="N3" s="6"/>
      <c r="O3" s="6"/>
      <c r="P3" s="224"/>
      <c r="Q3" s="224"/>
      <c r="R3" s="141"/>
      <c r="S3" s="6"/>
      <c r="T3" s="6"/>
      <c r="U3" s="6"/>
      <c r="X3" s="165"/>
    </row>
    <row r="4" spans="1:25" ht="15.75" customHeight="1">
      <c r="B4" s="4"/>
      <c r="C4" s="4"/>
      <c r="D4" s="8"/>
      <c r="E4" s="8"/>
      <c r="F4" s="9"/>
      <c r="G4" s="8"/>
      <c r="H4" s="10" t="s">
        <v>1</v>
      </c>
      <c r="K4" s="10"/>
      <c r="M4" s="9"/>
      <c r="N4" s="9"/>
      <c r="O4" s="9"/>
      <c r="P4" s="224"/>
      <c r="Q4" s="224"/>
      <c r="R4" s="141"/>
      <c r="S4" s="11"/>
      <c r="T4" s="11"/>
      <c r="U4" s="11"/>
      <c r="X4" s="165"/>
    </row>
    <row r="5" spans="1:25" ht="15.75" customHeight="1">
      <c r="B5" s="4"/>
      <c r="C5" s="4"/>
      <c r="D5" s="12"/>
      <c r="E5" s="113"/>
      <c r="F5" s="225" t="s">
        <v>2</v>
      </c>
      <c r="G5" s="225"/>
      <c r="H5" s="225"/>
      <c r="I5" s="225"/>
      <c r="J5" s="225"/>
      <c r="K5" s="225"/>
      <c r="L5" s="13"/>
      <c r="M5" s="13"/>
      <c r="N5" s="13"/>
      <c r="O5" s="13"/>
      <c r="P5" s="14" t="s">
        <v>3</v>
      </c>
      <c r="Q5" s="14"/>
      <c r="R5" s="15"/>
      <c r="S5" s="15"/>
      <c r="T5" s="11"/>
      <c r="U5" s="11"/>
      <c r="V5" s="7"/>
      <c r="W5" s="5"/>
      <c r="X5" s="165"/>
    </row>
    <row r="6" spans="1:25" ht="15.75" customHeight="1">
      <c r="B6" s="4"/>
      <c r="C6" s="4"/>
      <c r="D6" s="12"/>
      <c r="E6" s="113"/>
      <c r="F6" s="12"/>
      <c r="G6" s="12"/>
      <c r="H6" s="155" t="s">
        <v>748</v>
      </c>
      <c r="I6" s="16" t="s">
        <v>4</v>
      </c>
      <c r="O6" s="15"/>
      <c r="P6" s="11"/>
      <c r="Q6" s="11"/>
      <c r="R6" s="11"/>
      <c r="S6" s="11"/>
      <c r="T6" s="7"/>
      <c r="V6" s="7"/>
      <c r="W6" s="5"/>
      <c r="X6" s="165"/>
    </row>
    <row r="7" spans="1:25" ht="11.1" customHeight="1"/>
    <row r="8" spans="1:25" ht="15.75" customHeight="1">
      <c r="D8" s="17" t="s">
        <v>5</v>
      </c>
      <c r="E8" s="114"/>
      <c r="F8" s="19"/>
      <c r="G8" s="19"/>
      <c r="H8" s="20"/>
      <c r="I8" s="20"/>
      <c r="J8" s="20"/>
      <c r="K8" s="20"/>
      <c r="L8" s="228">
        <v>104.47</v>
      </c>
      <c r="M8" s="229"/>
      <c r="N8" s="131" t="s">
        <v>747</v>
      </c>
      <c r="O8" s="149"/>
      <c r="P8" s="149"/>
      <c r="Q8" s="21"/>
      <c r="R8" s="109"/>
      <c r="U8" s="5"/>
      <c r="X8" s="165"/>
    </row>
    <row r="9" spans="1:25" ht="15.75" customHeight="1">
      <c r="D9" s="137"/>
      <c r="E9" s="135"/>
      <c r="F9" s="136"/>
      <c r="G9" s="133"/>
      <c r="H9" s="20"/>
      <c r="I9" s="20"/>
      <c r="J9" s="20"/>
      <c r="K9" s="20"/>
      <c r="L9" s="230" t="s">
        <v>6</v>
      </c>
      <c r="M9" s="231"/>
      <c r="N9" s="147" t="s">
        <v>7</v>
      </c>
      <c r="O9" s="21"/>
      <c r="P9" s="21"/>
      <c r="Q9" s="21"/>
      <c r="R9" s="109"/>
      <c r="U9" s="5"/>
      <c r="X9" s="165"/>
    </row>
    <row r="10" spans="1:25" ht="15.75" customHeight="1">
      <c r="D10" s="137" t="s">
        <v>891</v>
      </c>
      <c r="E10"/>
      <c r="F10"/>
      <c r="G10" s="134"/>
      <c r="K10" s="20"/>
      <c r="L10" s="226" t="s">
        <v>9</v>
      </c>
      <c r="M10" s="227"/>
      <c r="N10" s="150" t="s">
        <v>10</v>
      </c>
      <c r="O10" s="148"/>
      <c r="P10" s="148"/>
      <c r="Q10" s="130"/>
      <c r="R10" s="110"/>
      <c r="U10" s="5"/>
      <c r="X10" s="166" t="s">
        <v>815</v>
      </c>
    </row>
    <row r="11" spans="1:25" ht="15.75" customHeight="1">
      <c r="D11" s="22"/>
      <c r="K11" s="19"/>
      <c r="L11" s="215" t="str">
        <f>IF(SUM(L33:L328)=0," - ",SUM(L33:L328))</f>
        <v xml:space="preserve"> - </v>
      </c>
      <c r="M11" s="216"/>
      <c r="N11" s="129" t="s">
        <v>12</v>
      </c>
      <c r="O11" s="148"/>
      <c r="P11" s="148"/>
      <c r="Q11" s="130"/>
      <c r="R11" s="110"/>
      <c r="U11" s="5"/>
      <c r="W11" s="5"/>
      <c r="X11" s="166" t="s">
        <v>817</v>
      </c>
    </row>
    <row r="12" spans="1:25" ht="15.75" customHeight="1">
      <c r="J12" s="20"/>
      <c r="K12" s="19"/>
      <c r="L12" s="217"/>
      <c r="M12" s="217"/>
      <c r="N12" s="198"/>
      <c r="O12" s="198"/>
      <c r="P12" s="198"/>
      <c r="Q12" s="130"/>
      <c r="R12" s="110"/>
      <c r="U12" s="5"/>
      <c r="W12" s="5"/>
      <c r="X12" s="166" t="s">
        <v>816</v>
      </c>
    </row>
    <row r="13" spans="1:25" ht="15.45" customHeight="1">
      <c r="D13" s="22" t="s">
        <v>8</v>
      </c>
      <c r="E13" s="115"/>
      <c r="F13" s="19"/>
      <c r="G13" s="19"/>
      <c r="H13" s="20"/>
      <c r="I13" s="20"/>
      <c r="J13" s="19"/>
      <c r="K13" s="19"/>
      <c r="L13" s="218"/>
      <c r="M13" s="218"/>
      <c r="N13" s="198"/>
      <c r="O13" s="198"/>
      <c r="P13" s="198"/>
      <c r="Q13" s="130"/>
      <c r="R13" s="110"/>
      <c r="U13" s="5"/>
      <c r="W13" s="5"/>
      <c r="X13" s="166" t="s">
        <v>818</v>
      </c>
    </row>
    <row r="14" spans="1:25" ht="31.35" customHeight="1">
      <c r="D14" s="138" t="s">
        <v>11</v>
      </c>
      <c r="E14" s="116"/>
      <c r="F14" s="19"/>
      <c r="G14" s="19"/>
      <c r="H14" s="19"/>
      <c r="I14" s="19"/>
      <c r="J14" s="19"/>
      <c r="K14" s="19"/>
      <c r="L14" s="219" t="s">
        <v>16</v>
      </c>
      <c r="M14" s="219"/>
      <c r="N14" s="219" t="s">
        <v>17</v>
      </c>
      <c r="O14" s="219"/>
      <c r="P14" s="7"/>
      <c r="Q14" s="7"/>
      <c r="R14" s="7"/>
      <c r="U14" s="5"/>
      <c r="W14" s="5"/>
      <c r="X14" s="166" t="s">
        <v>819</v>
      </c>
    </row>
    <row r="15" spans="1:25" ht="15.75" customHeight="1">
      <c r="D15" s="22" t="s">
        <v>13</v>
      </c>
      <c r="E15" s="116"/>
      <c r="F15" s="19"/>
      <c r="G15" s="19"/>
      <c r="H15" s="19"/>
      <c r="I15" s="19"/>
      <c r="J15" s="19"/>
      <c r="K15" s="19"/>
      <c r="L15" s="220">
        <f>SUMIF(C32:C349,"евро",N32:N349)</f>
        <v>0</v>
      </c>
      <c r="M15" s="221"/>
      <c r="N15" s="222">
        <f>SUMIF(C33:C349,"руб",N33:N349)</f>
        <v>0</v>
      </c>
      <c r="O15" s="223"/>
      <c r="P15" s="197" t="s">
        <v>18</v>
      </c>
      <c r="Q15" s="198"/>
      <c r="R15" s="198"/>
      <c r="S15" s="198"/>
      <c r="T15" s="198"/>
      <c r="U15" s="5"/>
      <c r="W15" s="5"/>
      <c r="X15" s="166" t="s">
        <v>820</v>
      </c>
    </row>
    <row r="16" spans="1:25" ht="15.75" customHeight="1">
      <c r="D16" s="23" t="s">
        <v>14</v>
      </c>
      <c r="E16" s="116"/>
      <c r="F16" s="19"/>
      <c r="G16" s="19"/>
      <c r="H16" s="19"/>
      <c r="I16" s="19"/>
      <c r="J16" s="19"/>
      <c r="K16" s="25"/>
      <c r="L16" s="209">
        <f>SUMIF(C33:C349,"евро",O33:O349)</f>
        <v>0</v>
      </c>
      <c r="M16" s="210"/>
      <c r="N16" s="211">
        <f>SUMIF(C33:C349,"руб",O33:O349)</f>
        <v>0</v>
      </c>
      <c r="O16" s="212"/>
      <c r="P16" s="197" t="s">
        <v>19</v>
      </c>
      <c r="Q16" s="198"/>
      <c r="R16" s="198"/>
      <c r="S16" s="198"/>
      <c r="T16" s="198"/>
      <c r="U16" s="5"/>
      <c r="W16" s="5"/>
      <c r="X16" s="166" t="s">
        <v>821</v>
      </c>
    </row>
    <row r="17" spans="2:24" ht="15.75" customHeight="1">
      <c r="D17" s="23" t="s">
        <v>15</v>
      </c>
      <c r="E17" s="116"/>
      <c r="F17" s="19"/>
      <c r="G17" s="19"/>
      <c r="H17" s="19"/>
      <c r="I17" s="19"/>
      <c r="J17" s="19"/>
      <c r="K17" s="25"/>
      <c r="L17" s="209">
        <f>L15+L16</f>
        <v>0</v>
      </c>
      <c r="M17" s="210"/>
      <c r="N17" s="211">
        <f>N15+N16</f>
        <v>0</v>
      </c>
      <c r="O17" s="212"/>
      <c r="P17" s="197" t="s">
        <v>20</v>
      </c>
      <c r="Q17" s="198"/>
      <c r="R17" s="198"/>
      <c r="S17" s="198"/>
      <c r="T17" s="198"/>
      <c r="U17" s="5"/>
      <c r="W17" s="5"/>
      <c r="X17" s="166" t="s">
        <v>822</v>
      </c>
    </row>
    <row r="18" spans="2:24" ht="15.75" customHeight="1">
      <c r="I18" s="156"/>
      <c r="J18" s="25"/>
      <c r="K18" s="25"/>
      <c r="L18" s="213">
        <f>IF(L10="Торф+пленка",SUMIFS(L33:L328,C33:C349,"евро",F33:F349,"ОКС*")*0.9,0)</f>
        <v>0</v>
      </c>
      <c r="M18" s="214"/>
      <c r="N18" s="211">
        <f>IF(L10="Торф+пленка",SUMIFS(L33:L349,C33:C349,"руб",F33:F349,"ОКС*")*90,0)</f>
        <v>0</v>
      </c>
      <c r="O18" s="212"/>
      <c r="P18" s="197" t="s">
        <v>22</v>
      </c>
      <c r="Q18" s="198"/>
      <c r="R18" s="198"/>
      <c r="S18" s="198"/>
      <c r="T18" s="198"/>
      <c r="U18" s="5"/>
      <c r="W18" s="5"/>
      <c r="X18" s="166" t="s">
        <v>823</v>
      </c>
    </row>
    <row r="19" spans="2:24" ht="15.75" customHeight="1">
      <c r="D19" s="208" t="s">
        <v>785</v>
      </c>
      <c r="E19" s="208"/>
      <c r="F19" s="208"/>
      <c r="G19" s="208"/>
      <c r="H19" s="208"/>
      <c r="I19" s="156"/>
      <c r="J19" s="25"/>
      <c r="K19" s="19"/>
      <c r="L19" s="194" t="str">
        <f>IF((L15+N15/L8)&gt;=10000,"-5%",IF((L15+N15/L8)&gt;=7000,"-4%",IF((L15+N15/L8)&gt;=5000,"-3%",IF((L15+N15/L8)&gt;=4000,"-2%",IF((L15+N15/L8)&gt;=2000,"-1%",IF((L15+N15/L8)&gt;=600,"0%",IF((L15+N15/L8)&gt;0,"+10%","-     %")))))))</f>
        <v>-     %</v>
      </c>
      <c r="M19" s="195"/>
      <c r="N19" s="195"/>
      <c r="O19" s="196"/>
      <c r="P19" s="197" t="s">
        <v>24</v>
      </c>
      <c r="Q19" s="198"/>
      <c r="R19" s="198"/>
      <c r="S19" s="198"/>
      <c r="T19" s="198"/>
      <c r="U19" s="5"/>
      <c r="W19" s="5"/>
      <c r="X19" s="165"/>
    </row>
    <row r="20" spans="2:24" ht="15.75" customHeight="1">
      <c r="D20" s="24" t="s">
        <v>746</v>
      </c>
      <c r="E20" s="117"/>
      <c r="F20" s="25"/>
      <c r="G20" s="25"/>
      <c r="H20" s="25"/>
      <c r="I20" s="25"/>
      <c r="J20" s="25"/>
      <c r="K20" s="19"/>
      <c r="L20" s="199" t="str">
        <f>IF(L19="-     %","-     € ",L15+L15*L19+L16+L18)</f>
        <v xml:space="preserve">-     € </v>
      </c>
      <c r="M20" s="200"/>
      <c r="N20" s="201" t="str">
        <f>IF(L19="-     %","-     ₽ ",N15+N15*L19+N16+N18)</f>
        <v xml:space="preserve">-     ₽ </v>
      </c>
      <c r="O20" s="202"/>
      <c r="P20" s="203" t="s">
        <v>25</v>
      </c>
      <c r="Q20" s="204"/>
      <c r="R20" s="204"/>
      <c r="S20" s="204"/>
      <c r="T20" s="204"/>
      <c r="U20" s="5"/>
      <c r="W20" s="5"/>
      <c r="X20" s="165"/>
    </row>
    <row r="21" spans="2:24" ht="15.75" customHeight="1">
      <c r="E21" s="117"/>
      <c r="F21" s="25"/>
      <c r="G21" s="25"/>
      <c r="H21" s="25"/>
      <c r="I21" s="25"/>
      <c r="J21" s="19"/>
      <c r="K21" s="19"/>
      <c r="L21" s="205" t="str">
        <f>IF(L19="-     %","-     ₽ ",L20*L8+N20)</f>
        <v xml:space="preserve">-     ₽ </v>
      </c>
      <c r="M21" s="206"/>
      <c r="N21" s="206"/>
      <c r="O21" s="207"/>
      <c r="P21" s="204" t="s">
        <v>27</v>
      </c>
      <c r="Q21" s="204"/>
      <c r="R21" s="204"/>
      <c r="S21" s="204"/>
      <c r="T21" s="204"/>
      <c r="U21" s="5"/>
      <c r="W21" s="5"/>
      <c r="X21" s="165"/>
    </row>
    <row r="22" spans="2:24" ht="15.75" customHeight="1">
      <c r="D22" s="26" t="s">
        <v>21</v>
      </c>
      <c r="E22" s="115"/>
      <c r="F22" s="19"/>
      <c r="G22" s="19"/>
      <c r="H22" s="19"/>
      <c r="I22" s="19"/>
      <c r="J22" s="19"/>
      <c r="K22" s="19"/>
      <c r="L22" s="19"/>
      <c r="M22" s="19"/>
      <c r="N22" s="19"/>
      <c r="O22" s="28"/>
      <c r="P22" s="29"/>
      <c r="Q22" s="29"/>
      <c r="R22" s="111"/>
      <c r="S22" s="29"/>
      <c r="T22" s="30"/>
      <c r="U22" s="5"/>
      <c r="W22" s="5"/>
      <c r="X22" s="165"/>
    </row>
    <row r="23" spans="2:24" ht="15.75" customHeight="1">
      <c r="D23" s="26" t="s">
        <v>23</v>
      </c>
      <c r="E23" s="118"/>
      <c r="F23" s="19"/>
      <c r="G23" s="19"/>
      <c r="H23" s="19"/>
      <c r="I23" s="19"/>
      <c r="J23" s="19"/>
      <c r="K23" s="19"/>
      <c r="L23" s="19"/>
      <c r="M23" s="19"/>
      <c r="N23" s="19"/>
      <c r="O23" s="28"/>
      <c r="P23" s="29"/>
      <c r="Q23" s="29"/>
      <c r="R23" s="111"/>
      <c r="S23" s="29"/>
      <c r="T23" s="30"/>
      <c r="U23" s="5"/>
      <c r="W23" s="5"/>
      <c r="X23" s="165"/>
    </row>
    <row r="24" spans="2:24" ht="15.75" customHeight="1">
      <c r="E24" s="119"/>
      <c r="F24" s="19"/>
      <c r="G24" s="19"/>
      <c r="H24" s="19"/>
      <c r="I24" s="19"/>
      <c r="J24" s="19"/>
      <c r="K24" s="19"/>
      <c r="L24" s="19"/>
      <c r="M24" s="19"/>
      <c r="N24" s="19"/>
      <c r="O24" s="28"/>
      <c r="P24" s="29"/>
      <c r="Q24" s="29"/>
      <c r="R24" s="111"/>
      <c r="S24" s="29"/>
      <c r="T24" s="30"/>
      <c r="U24" s="5"/>
      <c r="W24" s="5"/>
      <c r="X24" s="165"/>
    </row>
    <row r="25" spans="2:24" ht="15.75" customHeight="1">
      <c r="D25" s="22" t="s">
        <v>26</v>
      </c>
      <c r="E25" s="119"/>
      <c r="F25" s="19"/>
      <c r="G25" s="19"/>
      <c r="H25" s="19"/>
      <c r="I25" s="19"/>
      <c r="J25" s="19"/>
      <c r="K25" s="19"/>
      <c r="L25" s="19"/>
      <c r="M25" s="19"/>
      <c r="N25" s="19"/>
      <c r="O25" s="28"/>
      <c r="P25" s="29"/>
      <c r="Q25" s="29"/>
      <c r="R25" s="111"/>
      <c r="S25" s="29"/>
      <c r="T25" s="30"/>
      <c r="U25" s="5"/>
      <c r="W25" s="5"/>
      <c r="X25" s="165"/>
    </row>
    <row r="26" spans="2:24" ht="15.75" customHeight="1">
      <c r="D26" s="27" t="s">
        <v>28</v>
      </c>
      <c r="E26" s="119"/>
      <c r="F26" s="19"/>
      <c r="G26" s="19"/>
      <c r="H26" s="19"/>
      <c r="I26" s="19"/>
      <c r="K26" s="19"/>
      <c r="L26" s="108" t="str">
        <f>IF(COUNTIF(V33:V324,"Неверная кратность заказа!")&gt;0,"Пожалуйста, проверьте заказ на соблюдение кратности!","")</f>
        <v/>
      </c>
      <c r="M26" s="19"/>
      <c r="N26" s="19"/>
      <c r="O26" s="28"/>
      <c r="P26" s="29"/>
      <c r="Q26" s="29"/>
      <c r="R26" s="111"/>
      <c r="S26" s="29"/>
      <c r="T26" s="30"/>
      <c r="U26" s="5"/>
      <c r="W26" s="5"/>
      <c r="X26" s="165"/>
    </row>
    <row r="27" spans="2:24" ht="15.75" customHeight="1">
      <c r="D27" s="31" t="s">
        <v>745</v>
      </c>
      <c r="E27" s="119"/>
      <c r="F27" s="19"/>
      <c r="G27" s="19"/>
      <c r="H27" s="19"/>
      <c r="I27" s="19"/>
      <c r="K27" s="19"/>
      <c r="L27" s="108"/>
      <c r="M27" s="19"/>
      <c r="N27" s="19"/>
      <c r="O27" s="28"/>
      <c r="P27" s="29"/>
      <c r="Q27" s="29"/>
      <c r="R27" s="111"/>
      <c r="S27" s="29"/>
      <c r="T27" s="30"/>
      <c r="U27" s="5"/>
      <c r="W27" s="5"/>
      <c r="X27" s="165"/>
    </row>
    <row r="28" spans="2:24" ht="11.55" customHeight="1">
      <c r="D28" s="18"/>
      <c r="E28" s="114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28"/>
      <c r="S28" s="29"/>
      <c r="T28" s="29"/>
      <c r="U28" s="111"/>
      <c r="V28" s="29"/>
      <c r="W28" s="30"/>
      <c r="X28" s="167"/>
    </row>
    <row r="29" spans="2:24" ht="57" customHeight="1">
      <c r="D29" s="193" t="s">
        <v>29</v>
      </c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28"/>
      <c r="P29" s="28"/>
      <c r="Q29" s="28"/>
      <c r="R29" s="28"/>
      <c r="S29" s="29"/>
      <c r="T29" s="29"/>
      <c r="U29" s="111"/>
      <c r="V29" s="29"/>
      <c r="W29" s="30"/>
      <c r="X29" s="167"/>
    </row>
    <row r="30" spans="2:24" ht="15" customHeight="1">
      <c r="D30" s="32"/>
      <c r="E30" s="120"/>
      <c r="G30" s="33"/>
      <c r="H30" s="28"/>
      <c r="I30" s="28"/>
      <c r="J30" s="28"/>
      <c r="K30" s="28"/>
      <c r="L30" s="34"/>
      <c r="M30" s="34"/>
      <c r="N30" s="34"/>
      <c r="O30" s="34"/>
      <c r="P30" s="34"/>
      <c r="Q30" s="35"/>
      <c r="R30" s="35"/>
      <c r="S30" s="36"/>
      <c r="T30" s="36"/>
      <c r="U30" s="112"/>
      <c r="X30" s="168"/>
    </row>
    <row r="31" spans="2:24" ht="15" customHeight="1">
      <c r="D31" s="32"/>
      <c r="E31" s="120"/>
      <c r="G31" s="33"/>
      <c r="H31" s="28"/>
      <c r="I31" s="28"/>
      <c r="J31" s="28"/>
      <c r="K31" s="28"/>
      <c r="L31" s="28"/>
      <c r="M31" s="28"/>
      <c r="N31" s="34"/>
      <c r="O31" s="34"/>
      <c r="P31" s="34"/>
      <c r="Q31" s="35"/>
      <c r="R31" s="35"/>
      <c r="S31" s="36"/>
      <c r="T31" s="36"/>
      <c r="U31" s="112"/>
      <c r="X31" s="168"/>
    </row>
    <row r="32" spans="2:24" ht="54" customHeight="1">
      <c r="B32" s="37" t="s">
        <v>30</v>
      </c>
      <c r="C32" s="37"/>
      <c r="D32" s="38"/>
      <c r="E32" s="121"/>
      <c r="F32" s="38" t="s">
        <v>31</v>
      </c>
      <c r="G32" s="38" t="s">
        <v>32</v>
      </c>
      <c r="H32" s="39" t="s">
        <v>33</v>
      </c>
      <c r="I32" s="39" t="s">
        <v>34</v>
      </c>
      <c r="J32" s="39" t="s">
        <v>35</v>
      </c>
      <c r="K32" s="105" t="s">
        <v>427</v>
      </c>
      <c r="L32" s="38" t="s">
        <v>793</v>
      </c>
      <c r="M32" s="38" t="s">
        <v>36</v>
      </c>
      <c r="N32" s="38" t="s">
        <v>726</v>
      </c>
      <c r="O32" s="38" t="s">
        <v>727</v>
      </c>
      <c r="P32" s="161" t="s">
        <v>728</v>
      </c>
      <c r="Q32" s="161" t="s">
        <v>725</v>
      </c>
      <c r="R32" s="161" t="s">
        <v>37</v>
      </c>
      <c r="S32" s="38" t="s">
        <v>38</v>
      </c>
      <c r="T32" s="38" t="s">
        <v>39</v>
      </c>
      <c r="U32" s="38" t="s">
        <v>40</v>
      </c>
      <c r="X32" s="165"/>
    </row>
    <row r="33" spans="1:25" s="44" customFormat="1" ht="15.6" customHeight="1">
      <c r="B33" s="106" t="s">
        <v>539</v>
      </c>
      <c r="C33" s="106" t="s">
        <v>42</v>
      </c>
      <c r="D33" s="40" t="s">
        <v>615</v>
      </c>
      <c r="E33" s="122"/>
      <c r="F33" s="40" t="s">
        <v>48</v>
      </c>
      <c r="G33" s="41" t="s">
        <v>44</v>
      </c>
      <c r="H33" s="42">
        <v>3.8736842105263158</v>
      </c>
      <c r="I33" s="43">
        <f>H33*$L$8</f>
        <v>404.68378947368421</v>
      </c>
      <c r="J33" s="152">
        <v>40</v>
      </c>
      <c r="K33" s="191" t="s">
        <v>890</v>
      </c>
      <c r="L33" s="151"/>
      <c r="M33" s="41" t="str">
        <f>IF(L33="","-",L33/J33)</f>
        <v>-</v>
      </c>
      <c r="N33" s="140">
        <f>H33*L33</f>
        <v>0</v>
      </c>
      <c r="O33" s="140">
        <v>0</v>
      </c>
      <c r="P33" s="140">
        <f t="shared" ref="P33:P96" si="0">N33+O33</f>
        <v>0</v>
      </c>
      <c r="Q33" s="154" t="s">
        <v>744</v>
      </c>
      <c r="R33" s="40">
        <v>4</v>
      </c>
      <c r="S33" s="40" t="s">
        <v>310</v>
      </c>
      <c r="T33" s="40" t="s">
        <v>597</v>
      </c>
      <c r="U33" s="40" t="s">
        <v>596</v>
      </c>
      <c r="V33" s="125" t="str">
        <f t="shared" ref="V33:V96" si="1">IF(MOD(L33,J33)&gt;0,"Неверная кратность заказа!","")</f>
        <v/>
      </c>
      <c r="X33" s="169"/>
      <c r="Y33" s="165"/>
    </row>
    <row r="34" spans="1:25" s="44" customFormat="1" ht="15.6" customHeight="1">
      <c r="B34" s="170" t="s">
        <v>845</v>
      </c>
      <c r="C34" s="106" t="s">
        <v>47</v>
      </c>
      <c r="D34" s="40" t="s">
        <v>846</v>
      </c>
      <c r="E34" s="122"/>
      <c r="F34" s="40" t="s">
        <v>847</v>
      </c>
      <c r="G34" s="41" t="s">
        <v>49</v>
      </c>
      <c r="H34" s="45">
        <f>I34/$L$8</f>
        <v>2.3643151143869052</v>
      </c>
      <c r="I34" s="46">
        <v>247</v>
      </c>
      <c r="J34" s="152">
        <v>25</v>
      </c>
      <c r="K34" s="191" t="s">
        <v>890</v>
      </c>
      <c r="L34" s="151"/>
      <c r="M34" s="41" t="str">
        <f t="shared" ref="M34:M35" si="2">IF(L34="","-",L34/J34)</f>
        <v>-</v>
      </c>
      <c r="N34" s="139">
        <f>I34*L34</f>
        <v>0</v>
      </c>
      <c r="O34" s="139">
        <v>0</v>
      </c>
      <c r="P34" s="139">
        <f t="shared" si="0"/>
        <v>0</v>
      </c>
      <c r="Q34" s="153" t="s">
        <v>887</v>
      </c>
      <c r="R34" s="40">
        <v>4</v>
      </c>
      <c r="S34" s="40" t="s">
        <v>872</v>
      </c>
      <c r="T34" s="40" t="s">
        <v>873</v>
      </c>
      <c r="U34" s="40" t="s">
        <v>874</v>
      </c>
      <c r="V34" s="125" t="str">
        <f t="shared" si="1"/>
        <v/>
      </c>
      <c r="X34" s="169"/>
      <c r="Y34" s="165"/>
    </row>
    <row r="35" spans="1:25" s="44" customFormat="1" ht="15.6" customHeight="1">
      <c r="B35" s="170" t="s">
        <v>848</v>
      </c>
      <c r="C35" s="106" t="s">
        <v>47</v>
      </c>
      <c r="D35" s="40" t="s">
        <v>43</v>
      </c>
      <c r="E35" s="122"/>
      <c r="F35" s="40" t="s">
        <v>849</v>
      </c>
      <c r="G35" s="41" t="s">
        <v>49</v>
      </c>
      <c r="H35" s="45">
        <f>I35/$L$8</f>
        <v>2.3643151143869052</v>
      </c>
      <c r="I35" s="46">
        <v>247</v>
      </c>
      <c r="J35" s="152">
        <v>25</v>
      </c>
      <c r="K35" s="190" t="s">
        <v>428</v>
      </c>
      <c r="L35" s="151"/>
      <c r="M35" s="41" t="str">
        <f t="shared" si="2"/>
        <v>-</v>
      </c>
      <c r="N35" s="139">
        <f>I35*L35</f>
        <v>0</v>
      </c>
      <c r="O35" s="139">
        <v>0</v>
      </c>
      <c r="P35" s="139">
        <f t="shared" si="0"/>
        <v>0</v>
      </c>
      <c r="Q35" s="153" t="s">
        <v>887</v>
      </c>
      <c r="R35" s="40" t="s">
        <v>871</v>
      </c>
      <c r="S35" s="40" t="s">
        <v>263</v>
      </c>
      <c r="T35" s="40" t="s">
        <v>623</v>
      </c>
      <c r="U35" s="40" t="s">
        <v>265</v>
      </c>
      <c r="V35" s="125" t="str">
        <f t="shared" si="1"/>
        <v/>
      </c>
      <c r="X35" s="169"/>
      <c r="Y35" s="165"/>
    </row>
    <row r="36" spans="1:25" s="44" customFormat="1" ht="15.6" hidden="1" customHeight="1">
      <c r="B36" s="176" t="s">
        <v>443</v>
      </c>
      <c r="C36" s="176" t="s">
        <v>47</v>
      </c>
      <c r="D36" s="177" t="s">
        <v>43</v>
      </c>
      <c r="E36" s="178"/>
      <c r="F36" s="177" t="s">
        <v>68</v>
      </c>
      <c r="G36" s="158" t="s">
        <v>49</v>
      </c>
      <c r="H36" s="179">
        <f>I36/$L$8</f>
        <v>0.75619795156504266</v>
      </c>
      <c r="I36" s="180">
        <v>79</v>
      </c>
      <c r="J36" s="181">
        <v>104</v>
      </c>
      <c r="K36" s="182" t="s">
        <v>888</v>
      </c>
      <c r="L36" s="183"/>
      <c r="M36" s="158" t="str">
        <f>IF(L36="","-",L36/J36)</f>
        <v>-</v>
      </c>
      <c r="N36" s="159">
        <f>I36*L36</f>
        <v>0</v>
      </c>
      <c r="O36" s="159">
        <v>0</v>
      </c>
      <c r="P36" s="159">
        <f t="shared" si="0"/>
        <v>0</v>
      </c>
      <c r="Q36" s="184" t="s">
        <v>887</v>
      </c>
      <c r="R36" s="177" t="s">
        <v>417</v>
      </c>
      <c r="S36" s="177" t="s">
        <v>263</v>
      </c>
      <c r="T36" s="177" t="s">
        <v>623</v>
      </c>
      <c r="U36" s="177" t="s">
        <v>265</v>
      </c>
      <c r="V36" s="125" t="str">
        <f t="shared" si="1"/>
        <v/>
      </c>
      <c r="X36" s="169"/>
    </row>
    <row r="37" spans="1:25" s="44" customFormat="1" ht="15.6" customHeight="1">
      <c r="B37" s="106" t="s">
        <v>446</v>
      </c>
      <c r="C37" s="106" t="s">
        <v>42</v>
      </c>
      <c r="D37" s="40" t="s">
        <v>43</v>
      </c>
      <c r="E37" s="122"/>
      <c r="F37" s="40" t="s">
        <v>54</v>
      </c>
      <c r="G37" s="41" t="s">
        <v>44</v>
      </c>
      <c r="H37" s="42">
        <v>5.78</v>
      </c>
      <c r="I37" s="43">
        <f>H37*$L$8</f>
        <v>603.83659999999998</v>
      </c>
      <c r="J37" s="152">
        <v>25</v>
      </c>
      <c r="K37" s="192" t="s">
        <v>890</v>
      </c>
      <c r="L37" s="151"/>
      <c r="M37" s="41" t="str">
        <f t="shared" ref="M37:M39" si="3">IF(L37="","-",L37/J37)</f>
        <v>-</v>
      </c>
      <c r="N37" s="140">
        <f>H37*L37</f>
        <v>0</v>
      </c>
      <c r="O37" s="140">
        <v>0</v>
      </c>
      <c r="P37" s="140">
        <f t="shared" si="0"/>
        <v>0</v>
      </c>
      <c r="Q37" s="154" t="s">
        <v>744</v>
      </c>
      <c r="R37" s="40" t="s">
        <v>417</v>
      </c>
      <c r="S37" s="40" t="s">
        <v>263</v>
      </c>
      <c r="T37" s="40" t="s">
        <v>623</v>
      </c>
      <c r="U37" s="40" t="s">
        <v>265</v>
      </c>
      <c r="V37" s="125" t="str">
        <f t="shared" si="1"/>
        <v/>
      </c>
      <c r="X37" s="169"/>
      <c r="Y37" s="165"/>
    </row>
    <row r="38" spans="1:25" s="44" customFormat="1" ht="15.6" customHeight="1">
      <c r="B38" s="106" t="s">
        <v>445</v>
      </c>
      <c r="C38" s="106" t="s">
        <v>47</v>
      </c>
      <c r="D38" s="40" t="s">
        <v>43</v>
      </c>
      <c r="E38" s="122"/>
      <c r="F38" s="40" t="s">
        <v>46</v>
      </c>
      <c r="G38" s="41" t="s">
        <v>49</v>
      </c>
      <c r="H38" s="45">
        <f t="shared" ref="H38:H52" si="4">I38/$L$8</f>
        <v>2.6706231454005933</v>
      </c>
      <c r="I38" s="46">
        <v>279</v>
      </c>
      <c r="J38" s="152">
        <v>25</v>
      </c>
      <c r="K38" s="192" t="s">
        <v>890</v>
      </c>
      <c r="L38" s="162"/>
      <c r="M38" s="41" t="str">
        <f t="shared" si="3"/>
        <v>-</v>
      </c>
      <c r="N38" s="139">
        <f t="shared" ref="N38:N52" si="5">I38*L38</f>
        <v>0</v>
      </c>
      <c r="O38" s="139">
        <v>0</v>
      </c>
      <c r="P38" s="139">
        <f t="shared" si="0"/>
        <v>0</v>
      </c>
      <c r="Q38" s="153" t="s">
        <v>887</v>
      </c>
      <c r="R38" s="40" t="s">
        <v>417</v>
      </c>
      <c r="S38" s="40" t="s">
        <v>263</v>
      </c>
      <c r="T38" s="40" t="s">
        <v>623</v>
      </c>
      <c r="U38" s="40" t="s">
        <v>265</v>
      </c>
      <c r="V38" s="125" t="str">
        <f t="shared" si="1"/>
        <v/>
      </c>
      <c r="X38" s="169"/>
      <c r="Y38" s="165"/>
    </row>
    <row r="39" spans="1:25" s="44" customFormat="1" ht="15.6" customHeight="1">
      <c r="B39" s="106" t="s">
        <v>444</v>
      </c>
      <c r="C39" s="106" t="s">
        <v>47</v>
      </c>
      <c r="D39" s="40" t="s">
        <v>43</v>
      </c>
      <c r="E39" s="122"/>
      <c r="F39" s="40" t="s">
        <v>48</v>
      </c>
      <c r="G39" s="41" t="s">
        <v>49</v>
      </c>
      <c r="H39" s="45">
        <f t="shared" si="4"/>
        <v>1.9814300756197951</v>
      </c>
      <c r="I39" s="46">
        <v>207</v>
      </c>
      <c r="J39" s="152">
        <v>24</v>
      </c>
      <c r="K39" s="192" t="s">
        <v>890</v>
      </c>
      <c r="L39" s="151"/>
      <c r="M39" s="41" t="str">
        <f t="shared" si="3"/>
        <v>-</v>
      </c>
      <c r="N39" s="139">
        <f t="shared" si="5"/>
        <v>0</v>
      </c>
      <c r="O39" s="139">
        <v>0</v>
      </c>
      <c r="P39" s="139">
        <f t="shared" si="0"/>
        <v>0</v>
      </c>
      <c r="Q39" s="153" t="s">
        <v>887</v>
      </c>
      <c r="R39" s="40" t="s">
        <v>417</v>
      </c>
      <c r="S39" s="40" t="s">
        <v>263</v>
      </c>
      <c r="T39" s="40" t="s">
        <v>623</v>
      </c>
      <c r="U39" s="40" t="s">
        <v>265</v>
      </c>
      <c r="V39" s="125" t="str">
        <f t="shared" si="1"/>
        <v/>
      </c>
      <c r="X39" s="169"/>
      <c r="Y39" s="165"/>
    </row>
    <row r="40" spans="1:25" s="44" customFormat="1" ht="15.6" hidden="1" customHeight="1">
      <c r="B40" s="176" t="s">
        <v>447</v>
      </c>
      <c r="C40" s="176" t="s">
        <v>47</v>
      </c>
      <c r="D40" s="177" t="s">
        <v>50</v>
      </c>
      <c r="E40" s="178"/>
      <c r="F40" s="177" t="s">
        <v>68</v>
      </c>
      <c r="G40" s="158" t="s">
        <v>49</v>
      </c>
      <c r="H40" s="179">
        <f t="shared" si="4"/>
        <v>0.75619795156504266</v>
      </c>
      <c r="I40" s="180">
        <v>79</v>
      </c>
      <c r="J40" s="181">
        <v>104</v>
      </c>
      <c r="K40" s="182" t="s">
        <v>888</v>
      </c>
      <c r="L40" s="183"/>
      <c r="M40" s="158" t="str">
        <f>IF(L40="","-",L40/J40)</f>
        <v>-</v>
      </c>
      <c r="N40" s="159">
        <f t="shared" si="5"/>
        <v>0</v>
      </c>
      <c r="O40" s="159">
        <v>0</v>
      </c>
      <c r="P40" s="159">
        <f t="shared" si="0"/>
        <v>0</v>
      </c>
      <c r="Q40" s="184" t="s">
        <v>887</v>
      </c>
      <c r="R40" s="177" t="s">
        <v>418</v>
      </c>
      <c r="S40" s="177" t="s">
        <v>266</v>
      </c>
      <c r="T40" s="177" t="s">
        <v>624</v>
      </c>
      <c r="U40" s="177" t="s">
        <v>268</v>
      </c>
      <c r="V40" s="125" t="str">
        <f t="shared" si="1"/>
        <v/>
      </c>
      <c r="X40" s="126"/>
    </row>
    <row r="41" spans="1:25" s="44" customFormat="1" ht="15.6" hidden="1" customHeight="1">
      <c r="B41" s="176" t="s">
        <v>625</v>
      </c>
      <c r="C41" s="176" t="s">
        <v>47</v>
      </c>
      <c r="D41" s="177" t="s">
        <v>50</v>
      </c>
      <c r="E41" s="178"/>
      <c r="F41" s="177" t="s">
        <v>48</v>
      </c>
      <c r="G41" s="158" t="s">
        <v>44</v>
      </c>
      <c r="H41" s="179">
        <f t="shared" si="4"/>
        <v>2.8618742222647651</v>
      </c>
      <c r="I41" s="180">
        <v>298.98</v>
      </c>
      <c r="J41" s="181">
        <v>24</v>
      </c>
      <c r="K41" s="182" t="s">
        <v>888</v>
      </c>
      <c r="L41" s="183"/>
      <c r="M41" s="158" t="str">
        <f>IF(L41="","-",L41/J41)</f>
        <v>-</v>
      </c>
      <c r="N41" s="159">
        <f t="shared" si="5"/>
        <v>0</v>
      </c>
      <c r="O41" s="159">
        <v>0</v>
      </c>
      <c r="P41" s="159">
        <f t="shared" si="0"/>
        <v>0</v>
      </c>
      <c r="Q41" s="184" t="s">
        <v>744</v>
      </c>
      <c r="R41" s="177" t="s">
        <v>418</v>
      </c>
      <c r="S41" s="177" t="s">
        <v>266</v>
      </c>
      <c r="T41" s="177" t="s">
        <v>624</v>
      </c>
      <c r="U41" s="177" t="s">
        <v>268</v>
      </c>
      <c r="V41" s="125" t="str">
        <f t="shared" si="1"/>
        <v/>
      </c>
      <c r="X41" s="169"/>
    </row>
    <row r="42" spans="1:25" s="44" customFormat="1" ht="15.6" hidden="1" customHeight="1">
      <c r="B42" s="176" t="s">
        <v>448</v>
      </c>
      <c r="C42" s="176" t="s">
        <v>47</v>
      </c>
      <c r="D42" s="177" t="s">
        <v>51</v>
      </c>
      <c r="E42" s="178"/>
      <c r="F42" s="177" t="s">
        <v>54</v>
      </c>
      <c r="G42" s="158" t="s">
        <v>49</v>
      </c>
      <c r="H42" s="179">
        <f t="shared" si="4"/>
        <v>6.3080310136881401</v>
      </c>
      <c r="I42" s="180">
        <v>659</v>
      </c>
      <c r="J42" s="181">
        <v>25</v>
      </c>
      <c r="K42" s="182" t="s">
        <v>888</v>
      </c>
      <c r="L42" s="183"/>
      <c r="M42" s="158" t="str">
        <f>IF(L42="","-",L42/J42)</f>
        <v>-</v>
      </c>
      <c r="N42" s="159">
        <f t="shared" si="5"/>
        <v>0</v>
      </c>
      <c r="O42" s="159">
        <v>0</v>
      </c>
      <c r="P42" s="159">
        <f t="shared" si="0"/>
        <v>0</v>
      </c>
      <c r="Q42" s="184" t="s">
        <v>887</v>
      </c>
      <c r="R42" s="177" t="s">
        <v>417</v>
      </c>
      <c r="S42" s="177" t="s">
        <v>266</v>
      </c>
      <c r="T42" s="177" t="s">
        <v>269</v>
      </c>
      <c r="U42" s="177" t="s">
        <v>270</v>
      </c>
      <c r="V42" s="125" t="str">
        <f t="shared" si="1"/>
        <v/>
      </c>
      <c r="X42" s="169"/>
    </row>
    <row r="43" spans="1:25" s="44" customFormat="1" ht="15.6" customHeight="1">
      <c r="B43" s="106" t="s">
        <v>813</v>
      </c>
      <c r="C43" s="106" t="s">
        <v>47</v>
      </c>
      <c r="D43" s="40" t="s">
        <v>51</v>
      </c>
      <c r="E43" s="122"/>
      <c r="F43" s="40" t="s">
        <v>790</v>
      </c>
      <c r="G43" s="41" t="s">
        <v>49</v>
      </c>
      <c r="H43" s="45">
        <f t="shared" si="4"/>
        <v>6.3080310136881401</v>
      </c>
      <c r="I43" s="46">
        <v>659</v>
      </c>
      <c r="J43" s="152">
        <v>25</v>
      </c>
      <c r="K43" s="192" t="s">
        <v>889</v>
      </c>
      <c r="L43" s="151"/>
      <c r="M43" s="41" t="str">
        <f t="shared" ref="M43:M47" si="6">IF(L43="","-",L43/J43)</f>
        <v>-</v>
      </c>
      <c r="N43" s="139">
        <f t="shared" si="5"/>
        <v>0</v>
      </c>
      <c r="O43" s="139">
        <v>0</v>
      </c>
      <c r="P43" s="139">
        <f t="shared" si="0"/>
        <v>0</v>
      </c>
      <c r="Q43" s="153" t="s">
        <v>887</v>
      </c>
      <c r="R43" s="40" t="s">
        <v>417</v>
      </c>
      <c r="S43" s="40" t="s">
        <v>266</v>
      </c>
      <c r="T43" s="40" t="s">
        <v>269</v>
      </c>
      <c r="U43" s="40" t="s">
        <v>270</v>
      </c>
      <c r="V43" s="125" t="str">
        <f t="shared" si="1"/>
        <v/>
      </c>
      <c r="X43" s="169"/>
      <c r="Y43" s="165"/>
    </row>
    <row r="44" spans="1:25" s="44" customFormat="1" ht="15.6" customHeight="1">
      <c r="B44" s="106" t="s">
        <v>626</v>
      </c>
      <c r="C44" s="106" t="s">
        <v>47</v>
      </c>
      <c r="D44" s="40" t="s">
        <v>51</v>
      </c>
      <c r="E44" s="122"/>
      <c r="F44" s="40" t="s">
        <v>48</v>
      </c>
      <c r="G44" s="41" t="s">
        <v>49</v>
      </c>
      <c r="H44" s="45">
        <f t="shared" si="4"/>
        <v>2.0771513353115729</v>
      </c>
      <c r="I44" s="46">
        <v>217</v>
      </c>
      <c r="J44" s="152">
        <v>24</v>
      </c>
      <c r="K44" s="192" t="s">
        <v>890</v>
      </c>
      <c r="L44" s="151"/>
      <c r="M44" s="41" t="str">
        <f t="shared" si="6"/>
        <v>-</v>
      </c>
      <c r="N44" s="139">
        <f t="shared" si="5"/>
        <v>0</v>
      </c>
      <c r="O44" s="139">
        <v>0</v>
      </c>
      <c r="P44" s="139">
        <f t="shared" si="0"/>
        <v>0</v>
      </c>
      <c r="Q44" s="154" t="s">
        <v>744</v>
      </c>
      <c r="R44" s="40" t="s">
        <v>417</v>
      </c>
      <c r="S44" s="40" t="s">
        <v>266</v>
      </c>
      <c r="T44" s="40" t="s">
        <v>269</v>
      </c>
      <c r="U44" s="40" t="s">
        <v>270</v>
      </c>
      <c r="V44" s="125" t="str">
        <f t="shared" si="1"/>
        <v/>
      </c>
      <c r="X44" s="169"/>
      <c r="Y44" s="165"/>
    </row>
    <row r="45" spans="1:25" s="44" customFormat="1" ht="15.6" customHeight="1">
      <c r="B45" s="106" t="s">
        <v>627</v>
      </c>
      <c r="C45" s="106" t="s">
        <v>47</v>
      </c>
      <c r="D45" s="40" t="s">
        <v>52</v>
      </c>
      <c r="E45" s="122" t="s">
        <v>79</v>
      </c>
      <c r="F45" s="40" t="s">
        <v>48</v>
      </c>
      <c r="G45" s="41" t="s">
        <v>44</v>
      </c>
      <c r="H45" s="45">
        <f t="shared" si="4"/>
        <v>2.8618742222647651</v>
      </c>
      <c r="I45" s="46">
        <v>298.98</v>
      </c>
      <c r="J45" s="152">
        <v>24</v>
      </c>
      <c r="K45" s="192" t="s">
        <v>890</v>
      </c>
      <c r="L45" s="151"/>
      <c r="M45" s="41" t="str">
        <f t="shared" si="6"/>
        <v>-</v>
      </c>
      <c r="N45" s="139">
        <f t="shared" si="5"/>
        <v>0</v>
      </c>
      <c r="O45" s="139">
        <v>0</v>
      </c>
      <c r="P45" s="139">
        <f t="shared" si="0"/>
        <v>0</v>
      </c>
      <c r="Q45" s="154" t="s">
        <v>744</v>
      </c>
      <c r="R45" s="40" t="s">
        <v>419</v>
      </c>
      <c r="S45" s="40" t="s">
        <v>266</v>
      </c>
      <c r="T45" s="40" t="s">
        <v>271</v>
      </c>
      <c r="U45" s="40" t="s">
        <v>272</v>
      </c>
      <c r="V45" s="125" t="str">
        <f t="shared" si="1"/>
        <v/>
      </c>
      <c r="X45" s="169"/>
      <c r="Y45" s="165"/>
    </row>
    <row r="46" spans="1:25" s="157" customFormat="1" ht="15.6" customHeight="1">
      <c r="A46" s="44"/>
      <c r="B46" s="106" t="s">
        <v>628</v>
      </c>
      <c r="C46" s="106" t="s">
        <v>47</v>
      </c>
      <c r="D46" s="40" t="s">
        <v>55</v>
      </c>
      <c r="E46" s="122" t="s">
        <v>79</v>
      </c>
      <c r="F46" s="40" t="s">
        <v>48</v>
      </c>
      <c r="G46" s="41" t="s">
        <v>44</v>
      </c>
      <c r="H46" s="45">
        <f t="shared" si="4"/>
        <v>2.8618742222647651</v>
      </c>
      <c r="I46" s="46">
        <v>298.98</v>
      </c>
      <c r="J46" s="152">
        <v>24</v>
      </c>
      <c r="K46" s="124" t="s">
        <v>428</v>
      </c>
      <c r="L46" s="151"/>
      <c r="M46" s="41" t="str">
        <f t="shared" si="6"/>
        <v>-</v>
      </c>
      <c r="N46" s="139">
        <f t="shared" si="5"/>
        <v>0</v>
      </c>
      <c r="O46" s="139">
        <v>0</v>
      </c>
      <c r="P46" s="139">
        <f t="shared" si="0"/>
        <v>0</v>
      </c>
      <c r="Q46" s="154" t="s">
        <v>744</v>
      </c>
      <c r="R46" s="40" t="s">
        <v>419</v>
      </c>
      <c r="S46" s="40" t="s">
        <v>266</v>
      </c>
      <c r="T46" s="40" t="s">
        <v>278</v>
      </c>
      <c r="U46" s="40" t="s">
        <v>279</v>
      </c>
      <c r="V46" s="125" t="str">
        <f t="shared" si="1"/>
        <v/>
      </c>
      <c r="W46" s="44"/>
      <c r="X46" s="169"/>
      <c r="Y46" s="165"/>
    </row>
    <row r="47" spans="1:25" s="44" customFormat="1" ht="15.6" customHeight="1">
      <c r="B47" s="170" t="s">
        <v>850</v>
      </c>
      <c r="C47" s="106" t="s">
        <v>47</v>
      </c>
      <c r="D47" s="40" t="s">
        <v>56</v>
      </c>
      <c r="E47" s="122"/>
      <c r="F47" s="40" t="s">
        <v>851</v>
      </c>
      <c r="G47" s="41" t="s">
        <v>49</v>
      </c>
      <c r="H47" s="45">
        <f t="shared" si="4"/>
        <v>2.3643151143869052</v>
      </c>
      <c r="I47" s="46">
        <v>247</v>
      </c>
      <c r="J47" s="152">
        <v>25</v>
      </c>
      <c r="K47" s="192" t="s">
        <v>890</v>
      </c>
      <c r="L47" s="151"/>
      <c r="M47" s="41" t="str">
        <f t="shared" si="6"/>
        <v>-</v>
      </c>
      <c r="N47" s="139">
        <f t="shared" si="5"/>
        <v>0</v>
      </c>
      <c r="O47" s="139">
        <v>0</v>
      </c>
      <c r="P47" s="139">
        <f t="shared" si="0"/>
        <v>0</v>
      </c>
      <c r="Q47" s="153" t="s">
        <v>887</v>
      </c>
      <c r="R47" s="40" t="s">
        <v>420</v>
      </c>
      <c r="S47" s="40" t="s">
        <v>280</v>
      </c>
      <c r="T47" s="40" t="s">
        <v>281</v>
      </c>
      <c r="U47" s="40" t="s">
        <v>282</v>
      </c>
      <c r="V47" s="125" t="str">
        <f t="shared" si="1"/>
        <v/>
      </c>
      <c r="X47" s="169"/>
      <c r="Y47" s="165"/>
    </row>
    <row r="48" spans="1:25" s="44" customFormat="1" ht="15.6" hidden="1" customHeight="1">
      <c r="B48" s="176" t="s">
        <v>449</v>
      </c>
      <c r="C48" s="176" t="s">
        <v>47</v>
      </c>
      <c r="D48" s="177" t="s">
        <v>56</v>
      </c>
      <c r="E48" s="178"/>
      <c r="F48" s="177" t="s">
        <v>68</v>
      </c>
      <c r="G48" s="158" t="s">
        <v>49</v>
      </c>
      <c r="H48" s="179">
        <f t="shared" si="4"/>
        <v>0.75619795156504266</v>
      </c>
      <c r="I48" s="180">
        <v>79</v>
      </c>
      <c r="J48" s="181">
        <v>104</v>
      </c>
      <c r="K48" s="182" t="s">
        <v>888</v>
      </c>
      <c r="L48" s="183"/>
      <c r="M48" s="158" t="str">
        <f>IF(L48="","-",L48/J48)</f>
        <v>-</v>
      </c>
      <c r="N48" s="159">
        <f t="shared" si="5"/>
        <v>0</v>
      </c>
      <c r="O48" s="159">
        <v>0</v>
      </c>
      <c r="P48" s="159">
        <f t="shared" si="0"/>
        <v>0</v>
      </c>
      <c r="Q48" s="184" t="s">
        <v>887</v>
      </c>
      <c r="R48" s="177" t="s">
        <v>419</v>
      </c>
      <c r="S48" s="177" t="s">
        <v>280</v>
      </c>
      <c r="T48" s="177" t="s">
        <v>281</v>
      </c>
      <c r="U48" s="177" t="s">
        <v>282</v>
      </c>
      <c r="V48" s="125" t="str">
        <f t="shared" si="1"/>
        <v/>
      </c>
      <c r="X48" s="126"/>
    </row>
    <row r="49" spans="2:25" s="44" customFormat="1" ht="15.6" customHeight="1">
      <c r="B49" s="106" t="s">
        <v>780</v>
      </c>
      <c r="C49" s="106" t="s">
        <v>47</v>
      </c>
      <c r="D49" s="40" t="s">
        <v>58</v>
      </c>
      <c r="E49" s="122"/>
      <c r="F49" s="40" t="s">
        <v>57</v>
      </c>
      <c r="G49" s="41" t="s">
        <v>44</v>
      </c>
      <c r="H49" s="45">
        <f t="shared" si="4"/>
        <v>3.4613815096754039</v>
      </c>
      <c r="I49" s="46">
        <v>361.61052631578946</v>
      </c>
      <c r="J49" s="152">
        <v>30</v>
      </c>
      <c r="K49" s="192" t="s">
        <v>890</v>
      </c>
      <c r="L49" s="151"/>
      <c r="M49" s="41" t="str">
        <f t="shared" ref="M49:M50" si="7">IF(L49="","-",L49/J49)</f>
        <v>-</v>
      </c>
      <c r="N49" s="139">
        <f t="shared" si="5"/>
        <v>0</v>
      </c>
      <c r="O49" s="139">
        <v>0</v>
      </c>
      <c r="P49" s="139">
        <f t="shared" si="0"/>
        <v>0</v>
      </c>
      <c r="Q49" s="154" t="s">
        <v>744</v>
      </c>
      <c r="R49" s="40">
        <v>6</v>
      </c>
      <c r="S49" s="40" t="s">
        <v>284</v>
      </c>
      <c r="T49" s="40" t="s">
        <v>264</v>
      </c>
      <c r="U49" s="40" t="s">
        <v>285</v>
      </c>
      <c r="V49" s="125" t="str">
        <f t="shared" si="1"/>
        <v/>
      </c>
      <c r="X49" s="169"/>
      <c r="Y49" s="165"/>
    </row>
    <row r="50" spans="2:25" s="44" customFormat="1" ht="15.6" customHeight="1">
      <c r="B50" s="106" t="s">
        <v>781</v>
      </c>
      <c r="C50" s="106" t="s">
        <v>47</v>
      </c>
      <c r="D50" s="40" t="s">
        <v>431</v>
      </c>
      <c r="E50" s="122" t="s">
        <v>79</v>
      </c>
      <c r="F50" s="40" t="s">
        <v>57</v>
      </c>
      <c r="G50" s="41" t="s">
        <v>44</v>
      </c>
      <c r="H50" s="45">
        <f t="shared" si="4"/>
        <v>2.8429214128457931</v>
      </c>
      <c r="I50" s="46">
        <v>297</v>
      </c>
      <c r="J50" s="152">
        <v>24</v>
      </c>
      <c r="K50" s="192" t="s">
        <v>890</v>
      </c>
      <c r="L50" s="151"/>
      <c r="M50" s="41" t="str">
        <f t="shared" si="7"/>
        <v>-</v>
      </c>
      <c r="N50" s="139">
        <f t="shared" si="5"/>
        <v>0</v>
      </c>
      <c r="O50" s="139">
        <v>0</v>
      </c>
      <c r="P50" s="139">
        <f t="shared" si="0"/>
        <v>0</v>
      </c>
      <c r="Q50" s="154" t="s">
        <v>744</v>
      </c>
      <c r="R50" s="40" t="s">
        <v>420</v>
      </c>
      <c r="S50" s="40" t="s">
        <v>273</v>
      </c>
      <c r="T50" s="40" t="s">
        <v>274</v>
      </c>
      <c r="U50" s="40" t="s">
        <v>275</v>
      </c>
      <c r="V50" s="125" t="str">
        <f t="shared" si="1"/>
        <v/>
      </c>
      <c r="X50" s="169"/>
      <c r="Y50" s="165"/>
    </row>
    <row r="51" spans="2:25" s="44" customFormat="1" ht="15.6" hidden="1" customHeight="1">
      <c r="B51" s="176" t="s">
        <v>629</v>
      </c>
      <c r="C51" s="176" t="s">
        <v>47</v>
      </c>
      <c r="D51" s="177" t="s">
        <v>431</v>
      </c>
      <c r="E51" s="178" t="s">
        <v>79</v>
      </c>
      <c r="F51" s="177" t="s">
        <v>48</v>
      </c>
      <c r="G51" s="158" t="s">
        <v>44</v>
      </c>
      <c r="H51" s="179">
        <f t="shared" si="4"/>
        <v>2.8618742222647651</v>
      </c>
      <c r="I51" s="180">
        <v>298.98</v>
      </c>
      <c r="J51" s="181">
        <v>24</v>
      </c>
      <c r="K51" s="189" t="s">
        <v>888</v>
      </c>
      <c r="L51" s="183"/>
      <c r="M51" s="158" t="str">
        <f>IF(L51="","-",L51/J51)</f>
        <v>-</v>
      </c>
      <c r="N51" s="159">
        <f t="shared" si="5"/>
        <v>0</v>
      </c>
      <c r="O51" s="159">
        <v>0</v>
      </c>
      <c r="P51" s="159">
        <f t="shared" si="0"/>
        <v>0</v>
      </c>
      <c r="Q51" s="184" t="s">
        <v>744</v>
      </c>
      <c r="R51" s="177" t="s">
        <v>420</v>
      </c>
      <c r="S51" s="177" t="s">
        <v>273</v>
      </c>
      <c r="T51" s="177" t="s">
        <v>274</v>
      </c>
      <c r="U51" s="177" t="s">
        <v>275</v>
      </c>
      <c r="V51" s="125" t="str">
        <f t="shared" si="1"/>
        <v/>
      </c>
      <c r="X51" s="169"/>
    </row>
    <row r="52" spans="2:25" s="44" customFormat="1" ht="15.6" customHeight="1">
      <c r="B52" s="106" t="s">
        <v>702</v>
      </c>
      <c r="C52" s="106" t="s">
        <v>47</v>
      </c>
      <c r="D52" s="40" t="s">
        <v>59</v>
      </c>
      <c r="E52" s="122"/>
      <c r="F52" s="40" t="s">
        <v>57</v>
      </c>
      <c r="G52" s="41" t="s">
        <v>49</v>
      </c>
      <c r="H52" s="45">
        <f t="shared" si="4"/>
        <v>2.8429214128457931</v>
      </c>
      <c r="I52" s="46">
        <v>297</v>
      </c>
      <c r="J52" s="152">
        <v>30</v>
      </c>
      <c r="K52" s="192" t="s">
        <v>890</v>
      </c>
      <c r="L52" s="151"/>
      <c r="M52" s="41" t="str">
        <f t="shared" ref="M52:M66" si="8">IF(L52="","-",L52/J52)</f>
        <v>-</v>
      </c>
      <c r="N52" s="139">
        <f t="shared" si="5"/>
        <v>0</v>
      </c>
      <c r="O52" s="139">
        <v>0</v>
      </c>
      <c r="P52" s="139">
        <f t="shared" si="0"/>
        <v>0</v>
      </c>
      <c r="Q52" s="154" t="s">
        <v>744</v>
      </c>
      <c r="R52" s="40">
        <v>4</v>
      </c>
      <c r="S52" s="40" t="s">
        <v>283</v>
      </c>
      <c r="T52" s="40" t="s">
        <v>286</v>
      </c>
      <c r="U52" s="40" t="s">
        <v>287</v>
      </c>
      <c r="V52" s="125" t="str">
        <f t="shared" si="1"/>
        <v/>
      </c>
      <c r="X52" s="169"/>
      <c r="Y52" s="165"/>
    </row>
    <row r="53" spans="2:25" s="44" customFormat="1" ht="15.6" customHeight="1">
      <c r="B53" s="106" t="s">
        <v>53</v>
      </c>
      <c r="C53" s="106" t="s">
        <v>42</v>
      </c>
      <c r="D53" s="40" t="s">
        <v>432</v>
      </c>
      <c r="E53" s="122"/>
      <c r="F53" s="40" t="s">
        <v>54</v>
      </c>
      <c r="G53" s="41" t="s">
        <v>44</v>
      </c>
      <c r="H53" s="42">
        <v>6.74</v>
      </c>
      <c r="I53" s="43">
        <f>H53*$L$8</f>
        <v>704.12779999999998</v>
      </c>
      <c r="J53" s="152">
        <v>25</v>
      </c>
      <c r="K53" s="192" t="s">
        <v>890</v>
      </c>
      <c r="L53" s="151"/>
      <c r="M53" s="41" t="str">
        <f t="shared" si="8"/>
        <v>-</v>
      </c>
      <c r="N53" s="140">
        <f>H53*L53</f>
        <v>0</v>
      </c>
      <c r="O53" s="140">
        <v>0</v>
      </c>
      <c r="P53" s="140">
        <f t="shared" si="0"/>
        <v>0</v>
      </c>
      <c r="Q53" s="154" t="s">
        <v>744</v>
      </c>
      <c r="R53" s="40" t="s">
        <v>419</v>
      </c>
      <c r="S53" s="40" t="s">
        <v>266</v>
      </c>
      <c r="T53" s="40" t="s">
        <v>276</v>
      </c>
      <c r="U53" s="40" t="s">
        <v>277</v>
      </c>
      <c r="V53" s="125" t="str">
        <f t="shared" si="1"/>
        <v/>
      </c>
      <c r="X53" s="169"/>
      <c r="Y53" s="165"/>
    </row>
    <row r="54" spans="2:25" s="44" customFormat="1" ht="15.6" customHeight="1">
      <c r="B54" s="106" t="s">
        <v>630</v>
      </c>
      <c r="C54" s="106" t="s">
        <v>47</v>
      </c>
      <c r="D54" s="40" t="s">
        <v>60</v>
      </c>
      <c r="E54" s="122"/>
      <c r="F54" s="40" t="s">
        <v>48</v>
      </c>
      <c r="G54" s="41" t="s">
        <v>44</v>
      </c>
      <c r="H54" s="45">
        <f t="shared" ref="H54:H69" si="9">I54/$L$8</f>
        <v>2.8618742222647651</v>
      </c>
      <c r="I54" s="46">
        <v>298.98</v>
      </c>
      <c r="J54" s="152">
        <v>24</v>
      </c>
      <c r="K54" s="192" t="s">
        <v>890</v>
      </c>
      <c r="L54" s="151"/>
      <c r="M54" s="41" t="str">
        <f t="shared" si="8"/>
        <v>-</v>
      </c>
      <c r="N54" s="139">
        <f t="shared" ref="N54:N69" si="10">I54*L54</f>
        <v>0</v>
      </c>
      <c r="O54" s="139">
        <v>0</v>
      </c>
      <c r="P54" s="139">
        <f t="shared" si="0"/>
        <v>0</v>
      </c>
      <c r="Q54" s="154" t="s">
        <v>744</v>
      </c>
      <c r="R54" s="40" t="s">
        <v>422</v>
      </c>
      <c r="S54" s="40" t="s">
        <v>266</v>
      </c>
      <c r="T54" s="40" t="s">
        <v>289</v>
      </c>
      <c r="U54" s="40" t="s">
        <v>290</v>
      </c>
      <c r="V54" s="125" t="str">
        <f t="shared" si="1"/>
        <v/>
      </c>
      <c r="X54" s="169"/>
      <c r="Y54" s="165"/>
    </row>
    <row r="55" spans="2:25" s="44" customFormat="1" ht="15.6" customHeight="1">
      <c r="B55" s="106" t="s">
        <v>631</v>
      </c>
      <c r="C55" s="106" t="s">
        <v>47</v>
      </c>
      <c r="D55" s="40" t="s">
        <v>61</v>
      </c>
      <c r="E55" s="122"/>
      <c r="F55" s="40" t="s">
        <v>48</v>
      </c>
      <c r="G55" s="41" t="s">
        <v>44</v>
      </c>
      <c r="H55" s="45">
        <f t="shared" si="9"/>
        <v>3.4613815096754039</v>
      </c>
      <c r="I55" s="46">
        <v>361.61052631578946</v>
      </c>
      <c r="J55" s="152">
        <v>24</v>
      </c>
      <c r="K55" s="191" t="s">
        <v>890</v>
      </c>
      <c r="L55" s="151"/>
      <c r="M55" s="41" t="str">
        <f t="shared" si="8"/>
        <v>-</v>
      </c>
      <c r="N55" s="139">
        <f t="shared" si="10"/>
        <v>0</v>
      </c>
      <c r="O55" s="139">
        <v>0</v>
      </c>
      <c r="P55" s="139">
        <f t="shared" si="0"/>
        <v>0</v>
      </c>
      <c r="Q55" s="154" t="s">
        <v>744</v>
      </c>
      <c r="R55" s="40" t="s">
        <v>421</v>
      </c>
      <c r="S55" s="40" t="s">
        <v>288</v>
      </c>
      <c r="T55" s="40" t="s">
        <v>291</v>
      </c>
      <c r="U55" s="40" t="s">
        <v>292</v>
      </c>
      <c r="V55" s="125" t="str">
        <f t="shared" si="1"/>
        <v/>
      </c>
      <c r="X55" s="169"/>
      <c r="Y55" s="165"/>
    </row>
    <row r="56" spans="2:25" s="44" customFormat="1" ht="15.6" customHeight="1">
      <c r="B56" s="106" t="s">
        <v>632</v>
      </c>
      <c r="C56" s="106" t="s">
        <v>47</v>
      </c>
      <c r="D56" s="40" t="s">
        <v>433</v>
      </c>
      <c r="E56" s="122"/>
      <c r="F56" s="40" t="s">
        <v>57</v>
      </c>
      <c r="G56" s="41" t="s">
        <v>44</v>
      </c>
      <c r="H56" s="45">
        <f t="shared" si="9"/>
        <v>3.4613815096754039</v>
      </c>
      <c r="I56" s="46">
        <v>361.61052631578946</v>
      </c>
      <c r="J56" s="152">
        <v>30</v>
      </c>
      <c r="K56" s="192" t="s">
        <v>890</v>
      </c>
      <c r="L56" s="151"/>
      <c r="M56" s="41" t="str">
        <f t="shared" si="8"/>
        <v>-</v>
      </c>
      <c r="N56" s="139">
        <f t="shared" si="10"/>
        <v>0</v>
      </c>
      <c r="O56" s="139">
        <v>0</v>
      </c>
      <c r="P56" s="139">
        <f t="shared" si="0"/>
        <v>0</v>
      </c>
      <c r="Q56" s="154" t="s">
        <v>744</v>
      </c>
      <c r="R56" s="40" t="s">
        <v>420</v>
      </c>
      <c r="S56" s="40" t="s">
        <v>280</v>
      </c>
      <c r="T56" s="40" t="s">
        <v>293</v>
      </c>
      <c r="U56" s="40" t="s">
        <v>294</v>
      </c>
      <c r="V56" s="125" t="str">
        <f t="shared" si="1"/>
        <v/>
      </c>
      <c r="X56" s="169"/>
      <c r="Y56" s="165"/>
    </row>
    <row r="57" spans="2:25" s="44" customFormat="1" ht="15.6" customHeight="1">
      <c r="B57" s="106" t="s">
        <v>633</v>
      </c>
      <c r="C57" s="106" t="s">
        <v>47</v>
      </c>
      <c r="D57" s="40" t="s">
        <v>62</v>
      </c>
      <c r="E57" s="122"/>
      <c r="F57" s="40" t="s">
        <v>48</v>
      </c>
      <c r="G57" s="41" t="s">
        <v>44</v>
      </c>
      <c r="H57" s="45">
        <f t="shared" si="9"/>
        <v>3.4613815096754039</v>
      </c>
      <c r="I57" s="46">
        <v>361.61052631578946</v>
      </c>
      <c r="J57" s="152">
        <v>24</v>
      </c>
      <c r="K57" s="192" t="s">
        <v>890</v>
      </c>
      <c r="L57" s="151"/>
      <c r="M57" s="41" t="str">
        <f t="shared" si="8"/>
        <v>-</v>
      </c>
      <c r="N57" s="139">
        <f t="shared" si="10"/>
        <v>0</v>
      </c>
      <c r="O57" s="139">
        <v>0</v>
      </c>
      <c r="P57" s="139">
        <f t="shared" si="0"/>
        <v>0</v>
      </c>
      <c r="Q57" s="154" t="s">
        <v>744</v>
      </c>
      <c r="R57" s="40" t="s">
        <v>423</v>
      </c>
      <c r="S57" s="40" t="s">
        <v>266</v>
      </c>
      <c r="T57" s="40" t="s">
        <v>295</v>
      </c>
      <c r="U57" s="40" t="s">
        <v>296</v>
      </c>
      <c r="V57" s="125" t="str">
        <f t="shared" si="1"/>
        <v/>
      </c>
      <c r="X57" s="169"/>
      <c r="Y57" s="165"/>
    </row>
    <row r="58" spans="2:25" s="44" customFormat="1" ht="15.6" customHeight="1">
      <c r="B58" s="106" t="s">
        <v>634</v>
      </c>
      <c r="C58" s="106" t="s">
        <v>47</v>
      </c>
      <c r="D58" s="40" t="s">
        <v>63</v>
      </c>
      <c r="E58" s="122"/>
      <c r="F58" s="40" t="s">
        <v>57</v>
      </c>
      <c r="G58" s="41" t="s">
        <v>44</v>
      </c>
      <c r="H58" s="45">
        <f t="shared" si="9"/>
        <v>3.4613815096754039</v>
      </c>
      <c r="I58" s="46">
        <v>361.61052631578946</v>
      </c>
      <c r="J58" s="152">
        <v>30</v>
      </c>
      <c r="K58" s="192" t="s">
        <v>890</v>
      </c>
      <c r="L58" s="151"/>
      <c r="M58" s="41" t="str">
        <f t="shared" si="8"/>
        <v>-</v>
      </c>
      <c r="N58" s="139">
        <f t="shared" si="10"/>
        <v>0</v>
      </c>
      <c r="O58" s="139">
        <v>0</v>
      </c>
      <c r="P58" s="139">
        <f t="shared" si="0"/>
        <v>0</v>
      </c>
      <c r="Q58" s="154" t="s">
        <v>744</v>
      </c>
      <c r="R58" s="40">
        <v>6</v>
      </c>
      <c r="S58" s="40" t="s">
        <v>284</v>
      </c>
      <c r="T58" s="40" t="s">
        <v>297</v>
      </c>
      <c r="U58" s="40" t="s">
        <v>298</v>
      </c>
      <c r="V58" s="125" t="str">
        <f t="shared" si="1"/>
        <v/>
      </c>
      <c r="X58" s="169"/>
      <c r="Y58" s="165"/>
    </row>
    <row r="59" spans="2:25" s="44" customFormat="1" ht="15.6" customHeight="1">
      <c r="B59" s="106" t="s">
        <v>635</v>
      </c>
      <c r="C59" s="106" t="s">
        <v>47</v>
      </c>
      <c r="D59" s="40" t="s">
        <v>64</v>
      </c>
      <c r="E59" s="122"/>
      <c r="F59" s="40" t="s">
        <v>57</v>
      </c>
      <c r="G59" s="41" t="s">
        <v>44</v>
      </c>
      <c r="H59" s="45">
        <f t="shared" si="9"/>
        <v>3.4613815096754039</v>
      </c>
      <c r="I59" s="46">
        <v>361.61052631578946</v>
      </c>
      <c r="J59" s="152">
        <v>30</v>
      </c>
      <c r="K59" s="192" t="s">
        <v>890</v>
      </c>
      <c r="L59" s="151"/>
      <c r="M59" s="41" t="str">
        <f t="shared" si="8"/>
        <v>-</v>
      </c>
      <c r="N59" s="139">
        <f t="shared" si="10"/>
        <v>0</v>
      </c>
      <c r="O59" s="139">
        <v>0</v>
      </c>
      <c r="P59" s="139">
        <f t="shared" si="0"/>
        <v>0</v>
      </c>
      <c r="Q59" s="154" t="s">
        <v>744</v>
      </c>
      <c r="R59" s="40">
        <v>8</v>
      </c>
      <c r="S59" s="40" t="s">
        <v>284</v>
      </c>
      <c r="T59" s="40" t="s">
        <v>267</v>
      </c>
      <c r="U59" s="40" t="s">
        <v>299</v>
      </c>
      <c r="V59" s="125" t="str">
        <f t="shared" si="1"/>
        <v/>
      </c>
      <c r="X59" s="169"/>
      <c r="Y59" s="165"/>
    </row>
    <row r="60" spans="2:25" s="44" customFormat="1" ht="15.6" customHeight="1">
      <c r="B60" s="106" t="s">
        <v>636</v>
      </c>
      <c r="C60" s="106" t="s">
        <v>47</v>
      </c>
      <c r="D60" s="40" t="s">
        <v>65</v>
      </c>
      <c r="E60" s="122"/>
      <c r="F60" s="40" t="s">
        <v>57</v>
      </c>
      <c r="G60" s="41" t="s">
        <v>44</v>
      </c>
      <c r="H60" s="45">
        <f t="shared" si="9"/>
        <v>3.4613815096754039</v>
      </c>
      <c r="I60" s="46">
        <v>361.61052631578946</v>
      </c>
      <c r="J60" s="152">
        <v>30</v>
      </c>
      <c r="K60" s="192" t="s">
        <v>889</v>
      </c>
      <c r="L60" s="151"/>
      <c r="M60" s="41" t="str">
        <f t="shared" si="8"/>
        <v>-</v>
      </c>
      <c r="N60" s="139">
        <f t="shared" si="10"/>
        <v>0</v>
      </c>
      <c r="O60" s="139">
        <v>0</v>
      </c>
      <c r="P60" s="139">
        <f t="shared" si="0"/>
        <v>0</v>
      </c>
      <c r="Q60" s="154" t="s">
        <v>744</v>
      </c>
      <c r="R60" s="40" t="s">
        <v>422</v>
      </c>
      <c r="S60" s="40" t="s">
        <v>273</v>
      </c>
      <c r="T60" s="40" t="s">
        <v>300</v>
      </c>
      <c r="U60" s="40" t="s">
        <v>301</v>
      </c>
      <c r="V60" s="125" t="str">
        <f t="shared" si="1"/>
        <v/>
      </c>
      <c r="X60" s="169"/>
      <c r="Y60" s="165"/>
    </row>
    <row r="61" spans="2:25" s="44" customFormat="1" ht="15.6" customHeight="1">
      <c r="B61" s="106" t="s">
        <v>637</v>
      </c>
      <c r="C61" s="106" t="s">
        <v>47</v>
      </c>
      <c r="D61" s="40" t="s">
        <v>66</v>
      </c>
      <c r="E61" s="122"/>
      <c r="F61" s="40" t="s">
        <v>48</v>
      </c>
      <c r="G61" s="41" t="s">
        <v>44</v>
      </c>
      <c r="H61" s="45">
        <f t="shared" si="9"/>
        <v>3.4613815096754039</v>
      </c>
      <c r="I61" s="46">
        <v>361.61052631578946</v>
      </c>
      <c r="J61" s="152">
        <v>24</v>
      </c>
      <c r="K61" s="191" t="s">
        <v>890</v>
      </c>
      <c r="L61" s="151"/>
      <c r="M61" s="41" t="str">
        <f t="shared" si="8"/>
        <v>-</v>
      </c>
      <c r="N61" s="139">
        <f t="shared" si="10"/>
        <v>0</v>
      </c>
      <c r="O61" s="139">
        <v>0</v>
      </c>
      <c r="P61" s="139">
        <f t="shared" si="0"/>
        <v>0</v>
      </c>
      <c r="Q61" s="154" t="s">
        <v>744</v>
      </c>
      <c r="R61" s="40" t="s">
        <v>421</v>
      </c>
      <c r="S61" s="40" t="s">
        <v>266</v>
      </c>
      <c r="T61" s="40" t="s">
        <v>302</v>
      </c>
      <c r="U61" s="40" t="s">
        <v>303</v>
      </c>
      <c r="V61" s="125" t="str">
        <f t="shared" si="1"/>
        <v/>
      </c>
      <c r="X61" s="169"/>
      <c r="Y61" s="165"/>
    </row>
    <row r="62" spans="2:25" s="44" customFormat="1" ht="15.6" customHeight="1">
      <c r="B62" s="170" t="s">
        <v>837</v>
      </c>
      <c r="C62" s="106" t="s">
        <v>47</v>
      </c>
      <c r="D62" s="40" t="s">
        <v>838</v>
      </c>
      <c r="E62" s="122"/>
      <c r="F62" s="40" t="s">
        <v>839</v>
      </c>
      <c r="G62" s="41" t="s">
        <v>49</v>
      </c>
      <c r="H62" s="45">
        <f t="shared" si="9"/>
        <v>8.9499377811812</v>
      </c>
      <c r="I62" s="46">
        <v>935</v>
      </c>
      <c r="J62" s="152">
        <v>12</v>
      </c>
      <c r="K62" s="192" t="s">
        <v>890</v>
      </c>
      <c r="L62" s="151"/>
      <c r="M62" s="41" t="str">
        <f t="shared" si="8"/>
        <v>-</v>
      </c>
      <c r="N62" s="139">
        <f t="shared" si="10"/>
        <v>0</v>
      </c>
      <c r="O62" s="139">
        <v>0</v>
      </c>
      <c r="P62" s="139">
        <f t="shared" si="0"/>
        <v>0</v>
      </c>
      <c r="Q62" s="154" t="s">
        <v>744</v>
      </c>
      <c r="R62" s="40">
        <v>4</v>
      </c>
      <c r="S62" s="40" t="s">
        <v>875</v>
      </c>
      <c r="T62" s="40" t="s">
        <v>876</v>
      </c>
      <c r="U62" s="40" t="s">
        <v>877</v>
      </c>
      <c r="V62" s="125" t="str">
        <f t="shared" si="1"/>
        <v/>
      </c>
      <c r="X62" s="169"/>
      <c r="Y62" s="165"/>
    </row>
    <row r="63" spans="2:25" s="44" customFormat="1" ht="15.6" customHeight="1">
      <c r="B63" s="106" t="s">
        <v>639</v>
      </c>
      <c r="C63" s="106" t="s">
        <v>47</v>
      </c>
      <c r="D63" s="40" t="s">
        <v>67</v>
      </c>
      <c r="E63" s="122"/>
      <c r="F63" s="40" t="s">
        <v>48</v>
      </c>
      <c r="G63" s="41" t="s">
        <v>49</v>
      </c>
      <c r="H63" s="45">
        <f t="shared" si="9"/>
        <v>1.7899875562362402</v>
      </c>
      <c r="I63" s="46">
        <v>187</v>
      </c>
      <c r="J63" s="152">
        <v>24</v>
      </c>
      <c r="K63" s="192" t="s">
        <v>889</v>
      </c>
      <c r="L63" s="151"/>
      <c r="M63" s="41" t="str">
        <f t="shared" si="8"/>
        <v>-</v>
      </c>
      <c r="N63" s="139">
        <f t="shared" si="10"/>
        <v>0</v>
      </c>
      <c r="O63" s="139">
        <v>0</v>
      </c>
      <c r="P63" s="139">
        <f t="shared" si="0"/>
        <v>0</v>
      </c>
      <c r="Q63" s="154" t="s">
        <v>744</v>
      </c>
      <c r="R63" s="40" t="s">
        <v>419</v>
      </c>
      <c r="S63" s="40" t="s">
        <v>266</v>
      </c>
      <c r="T63" s="40" t="s">
        <v>304</v>
      </c>
      <c r="U63" s="40" t="s">
        <v>305</v>
      </c>
      <c r="V63" s="125" t="str">
        <f t="shared" si="1"/>
        <v/>
      </c>
      <c r="X63" s="169"/>
      <c r="Y63" s="165"/>
    </row>
    <row r="64" spans="2:25" s="44" customFormat="1" ht="15.6" customHeight="1">
      <c r="B64" s="106" t="s">
        <v>703</v>
      </c>
      <c r="C64" s="106" t="s">
        <v>47</v>
      </c>
      <c r="D64" s="40" t="s">
        <v>67</v>
      </c>
      <c r="E64" s="122"/>
      <c r="F64" s="40" t="s">
        <v>57</v>
      </c>
      <c r="G64" s="41" t="s">
        <v>49</v>
      </c>
      <c r="H64" s="45">
        <f t="shared" si="9"/>
        <v>3.0535081841677036</v>
      </c>
      <c r="I64" s="46">
        <v>319</v>
      </c>
      <c r="J64" s="152">
        <v>30</v>
      </c>
      <c r="K64" s="192" t="s">
        <v>890</v>
      </c>
      <c r="L64" s="151"/>
      <c r="M64" s="41" t="str">
        <f t="shared" si="8"/>
        <v>-</v>
      </c>
      <c r="N64" s="139">
        <f t="shared" si="10"/>
        <v>0</v>
      </c>
      <c r="O64" s="139">
        <v>0</v>
      </c>
      <c r="P64" s="139">
        <f t="shared" si="0"/>
        <v>0</v>
      </c>
      <c r="Q64" s="154" t="s">
        <v>744</v>
      </c>
      <c r="R64" s="40" t="s">
        <v>419</v>
      </c>
      <c r="S64" s="40" t="s">
        <v>266</v>
      </c>
      <c r="T64" s="40" t="s">
        <v>304</v>
      </c>
      <c r="U64" s="40" t="s">
        <v>305</v>
      </c>
      <c r="V64" s="125" t="str">
        <f t="shared" si="1"/>
        <v/>
      </c>
      <c r="X64" s="169"/>
      <c r="Y64" s="165"/>
    </row>
    <row r="65" spans="2:25" s="44" customFormat="1" ht="15.6" customHeight="1">
      <c r="B65" s="106" t="s">
        <v>638</v>
      </c>
      <c r="C65" s="106" t="s">
        <v>47</v>
      </c>
      <c r="D65" s="40" t="s">
        <v>67</v>
      </c>
      <c r="E65" s="122"/>
      <c r="F65" s="40" t="s">
        <v>48</v>
      </c>
      <c r="G65" s="41" t="s">
        <v>44</v>
      </c>
      <c r="H65" s="45">
        <f t="shared" si="9"/>
        <v>2.1646103389036391</v>
      </c>
      <c r="I65" s="46">
        <v>226.13684210526316</v>
      </c>
      <c r="J65" s="152">
        <v>24</v>
      </c>
      <c r="K65" s="192" t="s">
        <v>890</v>
      </c>
      <c r="L65" s="151"/>
      <c r="M65" s="41" t="str">
        <f t="shared" si="8"/>
        <v>-</v>
      </c>
      <c r="N65" s="139">
        <f t="shared" si="10"/>
        <v>0</v>
      </c>
      <c r="O65" s="139">
        <v>0</v>
      </c>
      <c r="P65" s="139">
        <f t="shared" si="0"/>
        <v>0</v>
      </c>
      <c r="Q65" s="154" t="s">
        <v>744</v>
      </c>
      <c r="R65" s="40" t="s">
        <v>419</v>
      </c>
      <c r="S65" s="40" t="s">
        <v>266</v>
      </c>
      <c r="T65" s="40" t="s">
        <v>304</v>
      </c>
      <c r="U65" s="40" t="s">
        <v>305</v>
      </c>
      <c r="V65" s="125" t="str">
        <f t="shared" si="1"/>
        <v/>
      </c>
      <c r="X65" s="169"/>
      <c r="Y65" s="165"/>
    </row>
    <row r="66" spans="2:25" s="44" customFormat="1" ht="15.6" customHeight="1">
      <c r="B66" s="106" t="s">
        <v>640</v>
      </c>
      <c r="C66" s="106" t="s">
        <v>47</v>
      </c>
      <c r="D66" s="40" t="s">
        <v>67</v>
      </c>
      <c r="E66" s="122"/>
      <c r="F66" s="40" t="s">
        <v>743</v>
      </c>
      <c r="G66" s="41" t="s">
        <v>49</v>
      </c>
      <c r="H66" s="45">
        <f t="shared" si="9"/>
        <v>1.8857088159280175</v>
      </c>
      <c r="I66" s="46">
        <v>197</v>
      </c>
      <c r="J66" s="152">
        <v>25</v>
      </c>
      <c r="K66" s="192" t="s">
        <v>890</v>
      </c>
      <c r="L66" s="151"/>
      <c r="M66" s="41" t="str">
        <f t="shared" si="8"/>
        <v>-</v>
      </c>
      <c r="N66" s="139">
        <f t="shared" si="10"/>
        <v>0</v>
      </c>
      <c r="O66" s="139">
        <v>0</v>
      </c>
      <c r="P66" s="139">
        <f t="shared" si="0"/>
        <v>0</v>
      </c>
      <c r="Q66" s="154" t="s">
        <v>744</v>
      </c>
      <c r="R66" s="40" t="s">
        <v>419</v>
      </c>
      <c r="S66" s="40" t="s">
        <v>266</v>
      </c>
      <c r="T66" s="40" t="s">
        <v>304</v>
      </c>
      <c r="U66" s="40" t="s">
        <v>305</v>
      </c>
      <c r="V66" s="125" t="str">
        <f t="shared" si="1"/>
        <v/>
      </c>
      <c r="X66" s="169"/>
      <c r="Y66" s="165"/>
    </row>
    <row r="67" spans="2:25" s="44" customFormat="1" ht="15.6" hidden="1" customHeight="1">
      <c r="B67" s="176" t="s">
        <v>451</v>
      </c>
      <c r="C67" s="176" t="s">
        <v>47</v>
      </c>
      <c r="D67" s="177" t="s">
        <v>69</v>
      </c>
      <c r="E67" s="178"/>
      <c r="F67" s="177" t="s">
        <v>54</v>
      </c>
      <c r="G67" s="158" t="s">
        <v>49</v>
      </c>
      <c r="H67" s="179">
        <f t="shared" si="9"/>
        <v>6.3080310136881401</v>
      </c>
      <c r="I67" s="180">
        <v>659</v>
      </c>
      <c r="J67" s="181">
        <v>25</v>
      </c>
      <c r="K67" s="182" t="s">
        <v>888</v>
      </c>
      <c r="L67" s="183"/>
      <c r="M67" s="158" t="str">
        <f>IF(L67="","-",L67/J67)</f>
        <v>-</v>
      </c>
      <c r="N67" s="159">
        <f t="shared" si="10"/>
        <v>0</v>
      </c>
      <c r="O67" s="159">
        <v>0</v>
      </c>
      <c r="P67" s="159">
        <f t="shared" si="0"/>
        <v>0</v>
      </c>
      <c r="Q67" s="184" t="s">
        <v>887</v>
      </c>
      <c r="R67" s="177">
        <v>4</v>
      </c>
      <c r="S67" s="177" t="s">
        <v>288</v>
      </c>
      <c r="T67" s="177" t="s">
        <v>600</v>
      </c>
      <c r="U67" s="177" t="s">
        <v>601</v>
      </c>
      <c r="V67" s="125" t="str">
        <f t="shared" si="1"/>
        <v/>
      </c>
      <c r="X67" s="126"/>
    </row>
    <row r="68" spans="2:25" s="44" customFormat="1" ht="15.6" customHeight="1">
      <c r="B68" s="106" t="s">
        <v>704</v>
      </c>
      <c r="C68" s="106" t="s">
        <v>47</v>
      </c>
      <c r="D68" s="40" t="s">
        <v>69</v>
      </c>
      <c r="E68" s="122"/>
      <c r="F68" s="40" t="s">
        <v>48</v>
      </c>
      <c r="G68" s="41" t="s">
        <v>44</v>
      </c>
      <c r="H68" s="45">
        <f t="shared" si="9"/>
        <v>2.8618742222647651</v>
      </c>
      <c r="I68" s="46">
        <v>298.98</v>
      </c>
      <c r="J68" s="152">
        <v>24</v>
      </c>
      <c r="K68" s="192" t="s">
        <v>889</v>
      </c>
      <c r="L68" s="151"/>
      <c r="M68" s="41" t="str">
        <f t="shared" ref="M68:M74" si="11">IF(L68="","-",L68/J68)</f>
        <v>-</v>
      </c>
      <c r="N68" s="139">
        <f t="shared" si="10"/>
        <v>0</v>
      </c>
      <c r="O68" s="139">
        <v>0</v>
      </c>
      <c r="P68" s="139">
        <f t="shared" si="0"/>
        <v>0</v>
      </c>
      <c r="Q68" s="154" t="s">
        <v>744</v>
      </c>
      <c r="R68" s="40">
        <v>4</v>
      </c>
      <c r="S68" s="40" t="s">
        <v>288</v>
      </c>
      <c r="T68" s="40" t="s">
        <v>600</v>
      </c>
      <c r="U68" s="40" t="s">
        <v>601</v>
      </c>
      <c r="V68" s="125" t="str">
        <f t="shared" si="1"/>
        <v/>
      </c>
      <c r="X68" s="169"/>
      <c r="Y68" s="165"/>
    </row>
    <row r="69" spans="2:25" s="44" customFormat="1" ht="15.6" customHeight="1">
      <c r="B69" s="106" t="s">
        <v>450</v>
      </c>
      <c r="C69" s="106" t="s">
        <v>47</v>
      </c>
      <c r="D69" s="40" t="s">
        <v>69</v>
      </c>
      <c r="E69" s="122"/>
      <c r="F69" s="40" t="s">
        <v>46</v>
      </c>
      <c r="G69" s="41" t="s">
        <v>49</v>
      </c>
      <c r="H69" s="45">
        <f t="shared" si="9"/>
        <v>3.8001340097635685</v>
      </c>
      <c r="I69" s="46">
        <v>397</v>
      </c>
      <c r="J69" s="152">
        <v>25</v>
      </c>
      <c r="K69" s="192" t="s">
        <v>890</v>
      </c>
      <c r="L69" s="151"/>
      <c r="M69" s="41" t="str">
        <f t="shared" si="11"/>
        <v>-</v>
      </c>
      <c r="N69" s="139">
        <f t="shared" si="10"/>
        <v>0</v>
      </c>
      <c r="O69" s="139">
        <v>0</v>
      </c>
      <c r="P69" s="139">
        <f t="shared" si="0"/>
        <v>0</v>
      </c>
      <c r="Q69" s="153" t="s">
        <v>887</v>
      </c>
      <c r="R69" s="40">
        <v>4</v>
      </c>
      <c r="S69" s="40" t="s">
        <v>288</v>
      </c>
      <c r="T69" s="40" t="s">
        <v>600</v>
      </c>
      <c r="U69" s="40" t="s">
        <v>601</v>
      </c>
      <c r="V69" s="125" t="str">
        <f t="shared" si="1"/>
        <v/>
      </c>
      <c r="X69" s="169"/>
      <c r="Y69" s="165"/>
    </row>
    <row r="70" spans="2:25" s="44" customFormat="1" ht="15.6" customHeight="1">
      <c r="B70" s="106" t="s">
        <v>750</v>
      </c>
      <c r="C70" s="106" t="s">
        <v>42</v>
      </c>
      <c r="D70" s="40" t="s">
        <v>69</v>
      </c>
      <c r="E70" s="122"/>
      <c r="F70" s="40" t="s">
        <v>54</v>
      </c>
      <c r="G70" s="41" t="s">
        <v>44</v>
      </c>
      <c r="H70" s="42">
        <v>6.74</v>
      </c>
      <c r="I70" s="43">
        <f>H70*$L$8</f>
        <v>704.12779999999998</v>
      </c>
      <c r="J70" s="152">
        <v>25</v>
      </c>
      <c r="K70" s="192" t="s">
        <v>890</v>
      </c>
      <c r="L70" s="151"/>
      <c r="M70" s="41" t="str">
        <f t="shared" si="11"/>
        <v>-</v>
      </c>
      <c r="N70" s="140">
        <f>H70*L70</f>
        <v>0</v>
      </c>
      <c r="O70" s="140">
        <v>0</v>
      </c>
      <c r="P70" s="140">
        <f t="shared" si="0"/>
        <v>0</v>
      </c>
      <c r="Q70" s="154" t="s">
        <v>744</v>
      </c>
      <c r="R70" s="40">
        <v>4</v>
      </c>
      <c r="S70" s="40" t="s">
        <v>288</v>
      </c>
      <c r="T70" s="40" t="s">
        <v>600</v>
      </c>
      <c r="U70" s="40" t="s">
        <v>601</v>
      </c>
      <c r="V70" s="125" t="str">
        <f t="shared" si="1"/>
        <v/>
      </c>
      <c r="X70" s="169"/>
      <c r="Y70" s="165"/>
    </row>
    <row r="71" spans="2:25" s="44" customFormat="1" ht="15.6" customHeight="1">
      <c r="B71" s="106" t="s">
        <v>749</v>
      </c>
      <c r="C71" s="106" t="s">
        <v>42</v>
      </c>
      <c r="D71" s="40" t="s">
        <v>69</v>
      </c>
      <c r="E71" s="122"/>
      <c r="F71" s="40" t="s">
        <v>729</v>
      </c>
      <c r="G71" s="41" t="s">
        <v>44</v>
      </c>
      <c r="H71" s="42">
        <v>15.252631578947369</v>
      </c>
      <c r="I71" s="43">
        <f>H71*$L$8</f>
        <v>1593.4424210526317</v>
      </c>
      <c r="J71" s="152">
        <v>10</v>
      </c>
      <c r="K71" s="191" t="s">
        <v>890</v>
      </c>
      <c r="L71" s="151"/>
      <c r="M71" s="41" t="str">
        <f t="shared" si="11"/>
        <v>-</v>
      </c>
      <c r="N71" s="140">
        <f>H71*L71</f>
        <v>0</v>
      </c>
      <c r="O71" s="140">
        <v>0</v>
      </c>
      <c r="P71" s="140">
        <f t="shared" si="0"/>
        <v>0</v>
      </c>
      <c r="Q71" s="154" t="s">
        <v>744</v>
      </c>
      <c r="R71" s="40">
        <v>4</v>
      </c>
      <c r="S71" s="40" t="s">
        <v>288</v>
      </c>
      <c r="T71" s="40" t="s">
        <v>600</v>
      </c>
      <c r="U71" s="40" t="s">
        <v>601</v>
      </c>
      <c r="V71" s="125" t="str">
        <f t="shared" si="1"/>
        <v/>
      </c>
      <c r="X71" s="169"/>
      <c r="Y71" s="165"/>
    </row>
    <row r="72" spans="2:25" s="44" customFormat="1" ht="15.6" customHeight="1">
      <c r="B72" s="106" t="s">
        <v>452</v>
      </c>
      <c r="C72" s="106" t="s">
        <v>47</v>
      </c>
      <c r="D72" s="40" t="s">
        <v>70</v>
      </c>
      <c r="E72" s="122"/>
      <c r="F72" s="40" t="s">
        <v>54</v>
      </c>
      <c r="G72" s="41" t="s">
        <v>49</v>
      </c>
      <c r="H72" s="45">
        <f t="shared" ref="H72:H78" si="12">I72/$L$8</f>
        <v>6.3080310136881401</v>
      </c>
      <c r="I72" s="46">
        <v>659</v>
      </c>
      <c r="J72" s="152">
        <v>25</v>
      </c>
      <c r="K72" s="192" t="s">
        <v>890</v>
      </c>
      <c r="L72" s="151"/>
      <c r="M72" s="41" t="str">
        <f t="shared" si="11"/>
        <v>-</v>
      </c>
      <c r="N72" s="139">
        <f t="shared" ref="N72:N78" si="13">I72*L72</f>
        <v>0</v>
      </c>
      <c r="O72" s="139">
        <v>0</v>
      </c>
      <c r="P72" s="139">
        <f t="shared" si="0"/>
        <v>0</v>
      </c>
      <c r="Q72" s="153" t="s">
        <v>887</v>
      </c>
      <c r="R72" s="40">
        <v>3</v>
      </c>
      <c r="S72" s="40" t="s">
        <v>288</v>
      </c>
      <c r="T72" s="40" t="s">
        <v>306</v>
      </c>
      <c r="U72" s="40" t="s">
        <v>307</v>
      </c>
      <c r="V72" s="125" t="str">
        <f t="shared" si="1"/>
        <v/>
      </c>
      <c r="X72" s="169"/>
      <c r="Y72" s="165"/>
    </row>
    <row r="73" spans="2:25" s="44" customFormat="1" ht="15.6" customHeight="1">
      <c r="B73" s="106" t="s">
        <v>453</v>
      </c>
      <c r="C73" s="106" t="s">
        <v>47</v>
      </c>
      <c r="D73" s="40" t="s">
        <v>71</v>
      </c>
      <c r="E73" s="122"/>
      <c r="F73" s="40" t="s">
        <v>84</v>
      </c>
      <c r="G73" s="41" t="s">
        <v>49</v>
      </c>
      <c r="H73" s="45">
        <f t="shared" si="12"/>
        <v>0.66047669187326508</v>
      </c>
      <c r="I73" s="46">
        <v>69</v>
      </c>
      <c r="J73" s="152">
        <v>144</v>
      </c>
      <c r="K73" s="124" t="s">
        <v>428</v>
      </c>
      <c r="L73" s="151"/>
      <c r="M73" s="41" t="str">
        <f t="shared" si="11"/>
        <v>-</v>
      </c>
      <c r="N73" s="139">
        <f t="shared" si="13"/>
        <v>0</v>
      </c>
      <c r="O73" s="139">
        <v>0</v>
      </c>
      <c r="P73" s="139">
        <f t="shared" si="0"/>
        <v>0</v>
      </c>
      <c r="Q73" s="153" t="s">
        <v>887</v>
      </c>
      <c r="R73" s="40">
        <v>6</v>
      </c>
      <c r="S73" s="40" t="s">
        <v>284</v>
      </c>
      <c r="T73" s="40" t="s">
        <v>264</v>
      </c>
      <c r="U73" s="40" t="s">
        <v>309</v>
      </c>
      <c r="V73" s="125" t="str">
        <f t="shared" si="1"/>
        <v/>
      </c>
      <c r="X73" s="169"/>
      <c r="Y73" s="165"/>
    </row>
    <row r="74" spans="2:25" s="44" customFormat="1" ht="15.6" customHeight="1">
      <c r="B74" s="106" t="s">
        <v>454</v>
      </c>
      <c r="C74" s="106" t="s">
        <v>47</v>
      </c>
      <c r="D74" s="40" t="s">
        <v>71</v>
      </c>
      <c r="E74" s="122"/>
      <c r="F74" s="40" t="s">
        <v>48</v>
      </c>
      <c r="G74" s="41" t="s">
        <v>49</v>
      </c>
      <c r="H74" s="45">
        <f t="shared" si="12"/>
        <v>1.7899875562362402</v>
      </c>
      <c r="I74" s="46">
        <v>187</v>
      </c>
      <c r="J74" s="152">
        <v>24</v>
      </c>
      <c r="K74" s="190" t="s">
        <v>428</v>
      </c>
      <c r="L74" s="151"/>
      <c r="M74" s="41" t="str">
        <f t="shared" si="11"/>
        <v>-</v>
      </c>
      <c r="N74" s="139">
        <f t="shared" si="13"/>
        <v>0</v>
      </c>
      <c r="O74" s="139">
        <v>0</v>
      </c>
      <c r="P74" s="139">
        <f t="shared" si="0"/>
        <v>0</v>
      </c>
      <c r="Q74" s="153" t="s">
        <v>887</v>
      </c>
      <c r="R74" s="40">
        <v>6</v>
      </c>
      <c r="S74" s="40" t="s">
        <v>284</v>
      </c>
      <c r="T74" s="40" t="s">
        <v>264</v>
      </c>
      <c r="U74" s="40" t="s">
        <v>309</v>
      </c>
      <c r="V74" s="125" t="str">
        <f t="shared" si="1"/>
        <v/>
      </c>
      <c r="X74" s="169"/>
      <c r="Y74" s="165"/>
    </row>
    <row r="75" spans="2:25" s="44" customFormat="1" ht="15.6" hidden="1" customHeight="1">
      <c r="B75" s="176" t="s">
        <v>455</v>
      </c>
      <c r="C75" s="176" t="s">
        <v>47</v>
      </c>
      <c r="D75" s="177" t="s">
        <v>71</v>
      </c>
      <c r="E75" s="178"/>
      <c r="F75" s="177" t="s">
        <v>46</v>
      </c>
      <c r="G75" s="158" t="s">
        <v>49</v>
      </c>
      <c r="H75" s="179">
        <f t="shared" si="12"/>
        <v>3.3406719632430364</v>
      </c>
      <c r="I75" s="180">
        <v>349</v>
      </c>
      <c r="J75" s="181">
        <v>25</v>
      </c>
      <c r="K75" s="182" t="s">
        <v>888</v>
      </c>
      <c r="L75" s="183"/>
      <c r="M75" s="158" t="str">
        <f>IF(L75="","-",L75/J75)</f>
        <v>-</v>
      </c>
      <c r="N75" s="159">
        <f t="shared" si="13"/>
        <v>0</v>
      </c>
      <c r="O75" s="159">
        <v>0</v>
      </c>
      <c r="P75" s="159">
        <f t="shared" si="0"/>
        <v>0</v>
      </c>
      <c r="Q75" s="184" t="s">
        <v>887</v>
      </c>
      <c r="R75" s="177">
        <v>6</v>
      </c>
      <c r="S75" s="177" t="s">
        <v>284</v>
      </c>
      <c r="T75" s="177" t="s">
        <v>264</v>
      </c>
      <c r="U75" s="177" t="s">
        <v>309</v>
      </c>
      <c r="V75" s="125" t="str">
        <f t="shared" si="1"/>
        <v/>
      </c>
      <c r="X75" s="169"/>
    </row>
    <row r="76" spans="2:25" s="44" customFormat="1" ht="15.6" customHeight="1">
      <c r="B76" s="106" t="s">
        <v>641</v>
      </c>
      <c r="C76" s="106" t="s">
        <v>47</v>
      </c>
      <c r="D76" s="40" t="s">
        <v>72</v>
      </c>
      <c r="E76" s="122"/>
      <c r="F76" s="40" t="s">
        <v>48</v>
      </c>
      <c r="G76" s="41" t="s">
        <v>49</v>
      </c>
      <c r="H76" s="45">
        <f t="shared" si="12"/>
        <v>1.7899875562362402</v>
      </c>
      <c r="I76" s="46">
        <v>187</v>
      </c>
      <c r="J76" s="152">
        <v>24</v>
      </c>
      <c r="K76" s="192" t="s">
        <v>889</v>
      </c>
      <c r="L76" s="151"/>
      <c r="M76" s="41" t="str">
        <f t="shared" ref="M76:M82" si="14">IF(L76="","-",L76/J76)</f>
        <v>-</v>
      </c>
      <c r="N76" s="139">
        <f t="shared" si="13"/>
        <v>0</v>
      </c>
      <c r="O76" s="139">
        <v>0</v>
      </c>
      <c r="P76" s="139">
        <f t="shared" si="0"/>
        <v>0</v>
      </c>
      <c r="Q76" s="154" t="s">
        <v>744</v>
      </c>
      <c r="R76" s="40">
        <v>4</v>
      </c>
      <c r="S76" s="40" t="s">
        <v>310</v>
      </c>
      <c r="T76" s="40" t="s">
        <v>306</v>
      </c>
      <c r="U76" s="40" t="s">
        <v>311</v>
      </c>
      <c r="V76" s="125" t="str">
        <f t="shared" si="1"/>
        <v/>
      </c>
      <c r="X76" s="169"/>
      <c r="Y76" s="165"/>
    </row>
    <row r="77" spans="2:25" s="44" customFormat="1" ht="15.6" customHeight="1">
      <c r="B77" s="106" t="s">
        <v>642</v>
      </c>
      <c r="C77" s="106" t="s">
        <v>47</v>
      </c>
      <c r="D77" s="40" t="s">
        <v>74</v>
      </c>
      <c r="E77" s="122" t="s">
        <v>75</v>
      </c>
      <c r="F77" s="40" t="s">
        <v>48</v>
      </c>
      <c r="G77" s="41" t="s">
        <v>44</v>
      </c>
      <c r="H77" s="45">
        <f t="shared" si="12"/>
        <v>2.8618742222647651</v>
      </c>
      <c r="I77" s="46">
        <v>298.98</v>
      </c>
      <c r="J77" s="152">
        <v>24</v>
      </c>
      <c r="K77" s="124" t="s">
        <v>428</v>
      </c>
      <c r="L77" s="151"/>
      <c r="M77" s="41" t="str">
        <f t="shared" si="14"/>
        <v>-</v>
      </c>
      <c r="N77" s="139">
        <f t="shared" si="13"/>
        <v>0</v>
      </c>
      <c r="O77" s="139">
        <v>0</v>
      </c>
      <c r="P77" s="139">
        <f t="shared" si="0"/>
        <v>0</v>
      </c>
      <c r="Q77" s="154" t="s">
        <v>744</v>
      </c>
      <c r="R77" s="40" t="s">
        <v>420</v>
      </c>
      <c r="S77" s="40" t="s">
        <v>266</v>
      </c>
      <c r="T77" s="40" t="s">
        <v>312</v>
      </c>
      <c r="U77" s="40" t="s">
        <v>313</v>
      </c>
      <c r="V77" s="125" t="str">
        <f t="shared" si="1"/>
        <v/>
      </c>
      <c r="X77" s="169"/>
      <c r="Y77" s="165"/>
    </row>
    <row r="78" spans="2:25" s="44" customFormat="1" ht="15.6" customHeight="1">
      <c r="B78" s="106" t="s">
        <v>721</v>
      </c>
      <c r="C78" s="106" t="s">
        <v>47</v>
      </c>
      <c r="D78" s="40" t="s">
        <v>74</v>
      </c>
      <c r="E78" s="122" t="s">
        <v>75</v>
      </c>
      <c r="F78" s="40" t="s">
        <v>54</v>
      </c>
      <c r="G78" s="41" t="s">
        <v>44</v>
      </c>
      <c r="H78" s="45">
        <f t="shared" si="12"/>
        <v>6.387096774193548</v>
      </c>
      <c r="I78" s="46">
        <v>667.26</v>
      </c>
      <c r="J78" s="152">
        <v>25</v>
      </c>
      <c r="K78" s="124" t="s">
        <v>428</v>
      </c>
      <c r="L78" s="151"/>
      <c r="M78" s="41" t="str">
        <f t="shared" si="14"/>
        <v>-</v>
      </c>
      <c r="N78" s="139">
        <f t="shared" si="13"/>
        <v>0</v>
      </c>
      <c r="O78" s="139">
        <v>0</v>
      </c>
      <c r="P78" s="139">
        <f t="shared" si="0"/>
        <v>0</v>
      </c>
      <c r="Q78" s="153" t="s">
        <v>887</v>
      </c>
      <c r="R78" s="40" t="s">
        <v>420</v>
      </c>
      <c r="S78" s="40" t="s">
        <v>266</v>
      </c>
      <c r="T78" s="40" t="s">
        <v>312</v>
      </c>
      <c r="U78" s="40" t="s">
        <v>313</v>
      </c>
      <c r="V78" s="125" t="str">
        <f t="shared" si="1"/>
        <v/>
      </c>
      <c r="X78" s="169"/>
      <c r="Y78" s="165"/>
    </row>
    <row r="79" spans="2:25" s="44" customFormat="1" ht="15.6" customHeight="1">
      <c r="B79" s="106" t="s">
        <v>76</v>
      </c>
      <c r="C79" s="106" t="s">
        <v>42</v>
      </c>
      <c r="D79" s="40" t="s">
        <v>74</v>
      </c>
      <c r="E79" s="122" t="s">
        <v>75</v>
      </c>
      <c r="F79" s="40" t="s">
        <v>54</v>
      </c>
      <c r="G79" s="41" t="s">
        <v>44</v>
      </c>
      <c r="H79" s="42">
        <v>6.74</v>
      </c>
      <c r="I79" s="43">
        <f>H79*$L$8</f>
        <v>704.12779999999998</v>
      </c>
      <c r="J79" s="152">
        <v>25</v>
      </c>
      <c r="K79" s="190" t="s">
        <v>428</v>
      </c>
      <c r="L79" s="151"/>
      <c r="M79" s="41" t="str">
        <f t="shared" si="14"/>
        <v>-</v>
      </c>
      <c r="N79" s="140">
        <f>H79*L79</f>
        <v>0</v>
      </c>
      <c r="O79" s="140">
        <v>0</v>
      </c>
      <c r="P79" s="140">
        <f t="shared" si="0"/>
        <v>0</v>
      </c>
      <c r="Q79" s="154" t="s">
        <v>744</v>
      </c>
      <c r="R79" s="40" t="s">
        <v>420</v>
      </c>
      <c r="S79" s="40" t="s">
        <v>266</v>
      </c>
      <c r="T79" s="40" t="s">
        <v>312</v>
      </c>
      <c r="U79" s="40" t="s">
        <v>313</v>
      </c>
      <c r="V79" s="125" t="str">
        <f t="shared" si="1"/>
        <v/>
      </c>
      <c r="X79" s="169"/>
      <c r="Y79" s="165"/>
    </row>
    <row r="80" spans="2:25" s="44" customFormat="1" ht="15.6" customHeight="1">
      <c r="B80" s="106" t="s">
        <v>801</v>
      </c>
      <c r="C80" s="106" t="s">
        <v>42</v>
      </c>
      <c r="D80" s="40" t="s">
        <v>74</v>
      </c>
      <c r="E80" s="122" t="s">
        <v>75</v>
      </c>
      <c r="F80" s="40" t="s">
        <v>802</v>
      </c>
      <c r="G80" s="41" t="s">
        <v>44</v>
      </c>
      <c r="H80" s="42">
        <v>26.28</v>
      </c>
      <c r="I80" s="43">
        <f>H80*$L$8</f>
        <v>2745.4716000000003</v>
      </c>
      <c r="J80" s="152">
        <v>10</v>
      </c>
      <c r="K80" s="192" t="s">
        <v>889</v>
      </c>
      <c r="L80" s="151"/>
      <c r="M80" s="41" t="str">
        <f t="shared" si="14"/>
        <v>-</v>
      </c>
      <c r="N80" s="140">
        <f>H80*L80</f>
        <v>0</v>
      </c>
      <c r="O80" s="140">
        <v>0</v>
      </c>
      <c r="P80" s="140">
        <f t="shared" si="0"/>
        <v>0</v>
      </c>
      <c r="Q80" s="154" t="s">
        <v>744</v>
      </c>
      <c r="R80" s="40" t="s">
        <v>420</v>
      </c>
      <c r="S80" s="40" t="s">
        <v>266</v>
      </c>
      <c r="T80" s="40" t="s">
        <v>312</v>
      </c>
      <c r="U80" s="40" t="s">
        <v>313</v>
      </c>
      <c r="V80" s="125" t="str">
        <f t="shared" si="1"/>
        <v/>
      </c>
      <c r="X80" s="169"/>
      <c r="Y80" s="165"/>
    </row>
    <row r="81" spans="2:25" s="44" customFormat="1" ht="15.6" customHeight="1">
      <c r="B81" s="106" t="s">
        <v>643</v>
      </c>
      <c r="C81" s="106" t="s">
        <v>47</v>
      </c>
      <c r="D81" s="40" t="s">
        <v>74</v>
      </c>
      <c r="E81" s="122" t="s">
        <v>75</v>
      </c>
      <c r="F81" s="40" t="s">
        <v>48</v>
      </c>
      <c r="G81" s="41" t="s">
        <v>49</v>
      </c>
      <c r="H81" s="45">
        <f>I81/$L$8</f>
        <v>2.8429214128457931</v>
      </c>
      <c r="I81" s="46">
        <v>297</v>
      </c>
      <c r="J81" s="152">
        <v>24</v>
      </c>
      <c r="K81" s="192" t="s">
        <v>889</v>
      </c>
      <c r="L81" s="151"/>
      <c r="M81" s="41" t="str">
        <f t="shared" si="14"/>
        <v>-</v>
      </c>
      <c r="N81" s="139">
        <f>I81*L81</f>
        <v>0</v>
      </c>
      <c r="O81" s="139">
        <v>0</v>
      </c>
      <c r="P81" s="139">
        <f t="shared" si="0"/>
        <v>0</v>
      </c>
      <c r="Q81" s="154" t="s">
        <v>744</v>
      </c>
      <c r="R81" s="40" t="s">
        <v>420</v>
      </c>
      <c r="S81" s="40" t="s">
        <v>266</v>
      </c>
      <c r="T81" s="40" t="s">
        <v>312</v>
      </c>
      <c r="U81" s="40" t="s">
        <v>313</v>
      </c>
      <c r="V81" s="125" t="str">
        <f t="shared" si="1"/>
        <v/>
      </c>
      <c r="X81" s="169"/>
      <c r="Y81" s="165"/>
    </row>
    <row r="82" spans="2:25" s="44" customFormat="1" ht="15.6" customHeight="1">
      <c r="B82" s="106" t="s">
        <v>807</v>
      </c>
      <c r="C82" s="106" t="s">
        <v>42</v>
      </c>
      <c r="D82" s="40" t="s">
        <v>74</v>
      </c>
      <c r="E82" s="122" t="s">
        <v>75</v>
      </c>
      <c r="F82" s="40" t="s">
        <v>808</v>
      </c>
      <c r="G82" s="41" t="s">
        <v>44</v>
      </c>
      <c r="H82" s="42">
        <v>23.13</v>
      </c>
      <c r="I82" s="43">
        <f>H82*$L$8</f>
        <v>2416.3910999999998</v>
      </c>
      <c r="J82" s="152">
        <v>10</v>
      </c>
      <c r="K82" s="191" t="s">
        <v>889</v>
      </c>
      <c r="L82" s="151"/>
      <c r="M82" s="41" t="str">
        <f t="shared" si="14"/>
        <v>-</v>
      </c>
      <c r="N82" s="140">
        <f>H82*L82</f>
        <v>0</v>
      </c>
      <c r="O82" s="140">
        <v>0</v>
      </c>
      <c r="P82" s="140">
        <f t="shared" si="0"/>
        <v>0</v>
      </c>
      <c r="Q82" s="154" t="s">
        <v>744</v>
      </c>
      <c r="R82" s="40" t="s">
        <v>420</v>
      </c>
      <c r="S82" s="40" t="s">
        <v>266</v>
      </c>
      <c r="T82" s="40" t="s">
        <v>312</v>
      </c>
      <c r="U82" s="40" t="s">
        <v>313</v>
      </c>
      <c r="V82" s="125" t="str">
        <f t="shared" si="1"/>
        <v/>
      </c>
      <c r="X82" s="169"/>
      <c r="Y82" s="165"/>
    </row>
    <row r="83" spans="2:25" s="44" customFormat="1" ht="15.6" hidden="1" customHeight="1">
      <c r="B83" s="176" t="s">
        <v>456</v>
      </c>
      <c r="C83" s="176" t="s">
        <v>47</v>
      </c>
      <c r="D83" s="177" t="s">
        <v>74</v>
      </c>
      <c r="E83" s="178" t="s">
        <v>75</v>
      </c>
      <c r="F83" s="177" t="s">
        <v>68</v>
      </c>
      <c r="G83" s="158" t="s">
        <v>49</v>
      </c>
      <c r="H83" s="179">
        <f>I83/$L$8</f>
        <v>1.2156599980855749</v>
      </c>
      <c r="I83" s="180">
        <v>127</v>
      </c>
      <c r="J83" s="181">
        <v>104</v>
      </c>
      <c r="K83" s="182" t="s">
        <v>888</v>
      </c>
      <c r="L83" s="183"/>
      <c r="M83" s="158" t="str">
        <f>IF(L83="","-",L83/J83)</f>
        <v>-</v>
      </c>
      <c r="N83" s="159">
        <f>I83*L83</f>
        <v>0</v>
      </c>
      <c r="O83" s="159">
        <v>0</v>
      </c>
      <c r="P83" s="159">
        <f t="shared" si="0"/>
        <v>0</v>
      </c>
      <c r="Q83" s="184" t="s">
        <v>887</v>
      </c>
      <c r="R83" s="177" t="s">
        <v>420</v>
      </c>
      <c r="S83" s="177" t="s">
        <v>266</v>
      </c>
      <c r="T83" s="177" t="s">
        <v>312</v>
      </c>
      <c r="U83" s="177" t="s">
        <v>313</v>
      </c>
      <c r="V83" s="125" t="str">
        <f t="shared" si="1"/>
        <v/>
      </c>
      <c r="X83" s="126"/>
    </row>
    <row r="84" spans="2:25" s="44" customFormat="1" ht="15.6" customHeight="1">
      <c r="B84" s="106" t="s">
        <v>73</v>
      </c>
      <c r="C84" s="106" t="s">
        <v>42</v>
      </c>
      <c r="D84" s="40" t="s">
        <v>74</v>
      </c>
      <c r="E84" s="122" t="s">
        <v>75</v>
      </c>
      <c r="F84" s="40" t="s">
        <v>46</v>
      </c>
      <c r="G84" s="41" t="s">
        <v>44</v>
      </c>
      <c r="H84" s="42">
        <v>5.7789473684210524</v>
      </c>
      <c r="I84" s="43">
        <f>H84*$L$8</f>
        <v>603.72663157894738</v>
      </c>
      <c r="J84" s="152">
        <v>25</v>
      </c>
      <c r="K84" s="124" t="s">
        <v>428</v>
      </c>
      <c r="L84" s="151"/>
      <c r="M84" s="41" t="str">
        <f>IF(L84="","-",L84/J84)</f>
        <v>-</v>
      </c>
      <c r="N84" s="140">
        <f>H84*L84</f>
        <v>0</v>
      </c>
      <c r="O84" s="140">
        <v>0</v>
      </c>
      <c r="P84" s="140">
        <f t="shared" si="0"/>
        <v>0</v>
      </c>
      <c r="Q84" s="154" t="s">
        <v>744</v>
      </c>
      <c r="R84" s="40" t="s">
        <v>420</v>
      </c>
      <c r="S84" s="40" t="s">
        <v>266</v>
      </c>
      <c r="T84" s="40" t="s">
        <v>312</v>
      </c>
      <c r="U84" s="40" t="s">
        <v>313</v>
      </c>
      <c r="V84" s="125" t="str">
        <f t="shared" si="1"/>
        <v/>
      </c>
      <c r="X84" s="169"/>
      <c r="Y84" s="165"/>
    </row>
    <row r="85" spans="2:25" s="44" customFormat="1" ht="15.6" hidden="1" customHeight="1">
      <c r="B85" s="176" t="s">
        <v>751</v>
      </c>
      <c r="C85" s="176" t="s">
        <v>42</v>
      </c>
      <c r="D85" s="177" t="s">
        <v>74</v>
      </c>
      <c r="E85" s="178" t="s">
        <v>75</v>
      </c>
      <c r="F85" s="177" t="s">
        <v>730</v>
      </c>
      <c r="G85" s="158" t="s">
        <v>44</v>
      </c>
      <c r="H85" s="185">
        <v>31.126315789473683</v>
      </c>
      <c r="I85" s="186">
        <f>H85*$L$8</f>
        <v>3251.7662105263157</v>
      </c>
      <c r="J85" s="181">
        <v>10</v>
      </c>
      <c r="K85" s="189" t="s">
        <v>888</v>
      </c>
      <c r="L85" s="183"/>
      <c r="M85" s="158" t="str">
        <f>IF(L85="","-",L85/J85)</f>
        <v>-</v>
      </c>
      <c r="N85" s="187">
        <f>H85*L85</f>
        <v>0</v>
      </c>
      <c r="O85" s="187">
        <v>0</v>
      </c>
      <c r="P85" s="187">
        <f t="shared" si="0"/>
        <v>0</v>
      </c>
      <c r="Q85" s="184" t="s">
        <v>744</v>
      </c>
      <c r="R85" s="177" t="s">
        <v>420</v>
      </c>
      <c r="S85" s="177" t="s">
        <v>266</v>
      </c>
      <c r="T85" s="177" t="s">
        <v>312</v>
      </c>
      <c r="U85" s="177" t="s">
        <v>313</v>
      </c>
      <c r="V85" s="125" t="str">
        <f t="shared" si="1"/>
        <v/>
      </c>
      <c r="X85" s="126"/>
    </row>
    <row r="86" spans="2:25" s="44" customFormat="1" ht="15.6" hidden="1" customHeight="1">
      <c r="B86" s="176" t="s">
        <v>752</v>
      </c>
      <c r="C86" s="176" t="s">
        <v>42</v>
      </c>
      <c r="D86" s="177" t="s">
        <v>74</v>
      </c>
      <c r="E86" s="178" t="s">
        <v>75</v>
      </c>
      <c r="F86" s="177" t="s">
        <v>731</v>
      </c>
      <c r="G86" s="158" t="s">
        <v>44</v>
      </c>
      <c r="H86" s="185">
        <v>19.96842105263158</v>
      </c>
      <c r="I86" s="186">
        <f>H86*$L$8</f>
        <v>2086.1009473684212</v>
      </c>
      <c r="J86" s="181">
        <v>10</v>
      </c>
      <c r="K86" s="189" t="s">
        <v>888</v>
      </c>
      <c r="L86" s="183"/>
      <c r="M86" s="158" t="str">
        <f>IF(L86="","-",L86/J86)</f>
        <v>-</v>
      </c>
      <c r="N86" s="187">
        <f>H86*L86</f>
        <v>0</v>
      </c>
      <c r="O86" s="187">
        <v>0</v>
      </c>
      <c r="P86" s="187">
        <f t="shared" si="0"/>
        <v>0</v>
      </c>
      <c r="Q86" s="184" t="s">
        <v>744</v>
      </c>
      <c r="R86" s="177" t="s">
        <v>420</v>
      </c>
      <c r="S86" s="177" t="s">
        <v>266</v>
      </c>
      <c r="T86" s="177" t="s">
        <v>312</v>
      </c>
      <c r="U86" s="177" t="s">
        <v>313</v>
      </c>
      <c r="V86" s="125" t="str">
        <f t="shared" si="1"/>
        <v/>
      </c>
      <c r="X86" s="126"/>
    </row>
    <row r="87" spans="2:25" s="44" customFormat="1" ht="15.6" customHeight="1">
      <c r="B87" s="170" t="s">
        <v>852</v>
      </c>
      <c r="C87" s="106" t="s">
        <v>47</v>
      </c>
      <c r="D87" s="40" t="s">
        <v>74</v>
      </c>
      <c r="E87" s="122" t="s">
        <v>75</v>
      </c>
      <c r="F87" s="40" t="s">
        <v>853</v>
      </c>
      <c r="G87" s="41" t="s">
        <v>49</v>
      </c>
      <c r="H87" s="45">
        <f t="shared" ref="H87:H100" si="15">I87/$L$8</f>
        <v>2.3643151143869052</v>
      </c>
      <c r="I87" s="46">
        <v>247</v>
      </c>
      <c r="J87" s="152">
        <v>25</v>
      </c>
      <c r="K87" s="191" t="s">
        <v>890</v>
      </c>
      <c r="L87" s="151"/>
      <c r="M87" s="41" t="str">
        <f t="shared" ref="M87:M90" si="16">IF(L87="","-",L87/J87)</f>
        <v>-</v>
      </c>
      <c r="N87" s="139">
        <f t="shared" ref="N87:N100" si="17">I87*L87</f>
        <v>0</v>
      </c>
      <c r="O87" s="139">
        <v>0</v>
      </c>
      <c r="P87" s="139">
        <f t="shared" si="0"/>
        <v>0</v>
      </c>
      <c r="Q87" s="153" t="s">
        <v>887</v>
      </c>
      <c r="R87" s="40" t="s">
        <v>420</v>
      </c>
      <c r="S87" s="40" t="s">
        <v>266</v>
      </c>
      <c r="T87" s="40" t="s">
        <v>312</v>
      </c>
      <c r="U87" s="40" t="s">
        <v>313</v>
      </c>
      <c r="V87" s="125" t="str">
        <f t="shared" si="1"/>
        <v/>
      </c>
      <c r="X87" s="169"/>
      <c r="Y87" s="165"/>
    </row>
    <row r="88" spans="2:25" s="44" customFormat="1" ht="15.6" customHeight="1">
      <c r="B88" s="170" t="s">
        <v>841</v>
      </c>
      <c r="C88" s="106" t="s">
        <v>47</v>
      </c>
      <c r="D88" s="40" t="s">
        <v>74</v>
      </c>
      <c r="E88" s="122" t="s">
        <v>75</v>
      </c>
      <c r="F88" s="40" t="s">
        <v>46</v>
      </c>
      <c r="G88" s="41" t="s">
        <v>49</v>
      </c>
      <c r="H88" s="45">
        <f t="shared" si="15"/>
        <v>1.9814300756197951</v>
      </c>
      <c r="I88" s="46">
        <v>207</v>
      </c>
      <c r="J88" s="152">
        <v>25</v>
      </c>
      <c r="K88" s="191" t="s">
        <v>890</v>
      </c>
      <c r="L88" s="151"/>
      <c r="M88" s="41" t="str">
        <f t="shared" si="16"/>
        <v>-</v>
      </c>
      <c r="N88" s="139">
        <f t="shared" si="17"/>
        <v>0</v>
      </c>
      <c r="O88" s="139">
        <v>0</v>
      </c>
      <c r="P88" s="139">
        <f t="shared" si="0"/>
        <v>0</v>
      </c>
      <c r="Q88" s="153" t="s">
        <v>887</v>
      </c>
      <c r="R88" s="40" t="s">
        <v>420</v>
      </c>
      <c r="S88" s="40" t="s">
        <v>266</v>
      </c>
      <c r="T88" s="40" t="s">
        <v>312</v>
      </c>
      <c r="U88" s="40" t="s">
        <v>313</v>
      </c>
      <c r="V88" s="125" t="str">
        <f t="shared" si="1"/>
        <v/>
      </c>
      <c r="X88" s="169"/>
      <c r="Y88" s="165"/>
    </row>
    <row r="89" spans="2:25" s="44" customFormat="1" ht="15.6" customHeight="1">
      <c r="B89" s="106" t="s">
        <v>457</v>
      </c>
      <c r="C89" s="106" t="s">
        <v>47</v>
      </c>
      <c r="D89" s="40" t="s">
        <v>77</v>
      </c>
      <c r="E89" s="122"/>
      <c r="F89" s="40" t="s">
        <v>84</v>
      </c>
      <c r="G89" s="41" t="s">
        <v>49</v>
      </c>
      <c r="H89" s="45">
        <f t="shared" si="15"/>
        <v>0.66047669187326508</v>
      </c>
      <c r="I89" s="46">
        <v>69</v>
      </c>
      <c r="J89" s="152">
        <v>144</v>
      </c>
      <c r="K89" s="190" t="s">
        <v>428</v>
      </c>
      <c r="L89" s="151"/>
      <c r="M89" s="41" t="str">
        <f t="shared" si="16"/>
        <v>-</v>
      </c>
      <c r="N89" s="139">
        <f t="shared" si="17"/>
        <v>0</v>
      </c>
      <c r="O89" s="139">
        <v>0</v>
      </c>
      <c r="P89" s="139">
        <f t="shared" si="0"/>
        <v>0</v>
      </c>
      <c r="Q89" s="153" t="s">
        <v>887</v>
      </c>
      <c r="R89" s="40" t="s">
        <v>419</v>
      </c>
      <c r="S89" s="40" t="s">
        <v>314</v>
      </c>
      <c r="T89" s="40" t="s">
        <v>315</v>
      </c>
      <c r="U89" s="40" t="s">
        <v>316</v>
      </c>
      <c r="V89" s="125" t="str">
        <f t="shared" si="1"/>
        <v/>
      </c>
      <c r="X89" s="169"/>
      <c r="Y89" s="165"/>
    </row>
    <row r="90" spans="2:25" s="44" customFormat="1" ht="15.6" customHeight="1">
      <c r="B90" s="106" t="s">
        <v>645</v>
      </c>
      <c r="C90" s="106" t="s">
        <v>47</v>
      </c>
      <c r="D90" s="40" t="s">
        <v>77</v>
      </c>
      <c r="E90" s="122"/>
      <c r="F90" s="40" t="s">
        <v>48</v>
      </c>
      <c r="G90" s="41" t="s">
        <v>49</v>
      </c>
      <c r="H90" s="45">
        <f t="shared" si="15"/>
        <v>1.7899875562362402</v>
      </c>
      <c r="I90" s="46">
        <v>187</v>
      </c>
      <c r="J90" s="152">
        <v>24</v>
      </c>
      <c r="K90" s="190" t="s">
        <v>428</v>
      </c>
      <c r="L90" s="151"/>
      <c r="M90" s="41" t="str">
        <f t="shared" si="16"/>
        <v>-</v>
      </c>
      <c r="N90" s="139">
        <f t="shared" si="17"/>
        <v>0</v>
      </c>
      <c r="O90" s="139">
        <v>0</v>
      </c>
      <c r="P90" s="139">
        <f t="shared" si="0"/>
        <v>0</v>
      </c>
      <c r="Q90" s="154" t="s">
        <v>744</v>
      </c>
      <c r="R90" s="40" t="s">
        <v>419</v>
      </c>
      <c r="S90" s="40" t="s">
        <v>314</v>
      </c>
      <c r="T90" s="40" t="s">
        <v>315</v>
      </c>
      <c r="U90" s="40" t="s">
        <v>316</v>
      </c>
      <c r="V90" s="125" t="str">
        <f t="shared" si="1"/>
        <v/>
      </c>
      <c r="X90" s="169"/>
      <c r="Y90" s="165"/>
    </row>
    <row r="91" spans="2:25" s="44" customFormat="1" ht="15.6" hidden="1" customHeight="1">
      <c r="B91" s="176" t="s">
        <v>644</v>
      </c>
      <c r="C91" s="176" t="s">
        <v>47</v>
      </c>
      <c r="D91" s="177" t="s">
        <v>77</v>
      </c>
      <c r="E91" s="178"/>
      <c r="F91" s="177" t="s">
        <v>48</v>
      </c>
      <c r="G91" s="158" t="s">
        <v>49</v>
      </c>
      <c r="H91" s="179">
        <f t="shared" si="15"/>
        <v>1.7899875562362402</v>
      </c>
      <c r="I91" s="180">
        <v>187</v>
      </c>
      <c r="J91" s="181">
        <v>24</v>
      </c>
      <c r="K91" s="189" t="s">
        <v>888</v>
      </c>
      <c r="L91" s="183"/>
      <c r="M91" s="158" t="str">
        <f>IF(L91="","-",L91/J91)</f>
        <v>-</v>
      </c>
      <c r="N91" s="159">
        <f t="shared" si="17"/>
        <v>0</v>
      </c>
      <c r="O91" s="159">
        <v>0</v>
      </c>
      <c r="P91" s="159">
        <f t="shared" si="0"/>
        <v>0</v>
      </c>
      <c r="Q91" s="184" t="s">
        <v>744</v>
      </c>
      <c r="R91" s="177" t="s">
        <v>419</v>
      </c>
      <c r="S91" s="177" t="s">
        <v>314</v>
      </c>
      <c r="T91" s="177" t="s">
        <v>315</v>
      </c>
      <c r="U91" s="177" t="s">
        <v>316</v>
      </c>
      <c r="V91" s="125" t="str">
        <f t="shared" si="1"/>
        <v/>
      </c>
      <c r="X91" s="126"/>
    </row>
    <row r="92" spans="2:25" s="44" customFormat="1" ht="15.6" hidden="1" customHeight="1">
      <c r="B92" s="176" t="s">
        <v>458</v>
      </c>
      <c r="C92" s="176" t="s">
        <v>47</v>
      </c>
      <c r="D92" s="177" t="s">
        <v>77</v>
      </c>
      <c r="E92" s="178"/>
      <c r="F92" s="177" t="s">
        <v>46</v>
      </c>
      <c r="G92" s="158" t="s">
        <v>49</v>
      </c>
      <c r="H92" s="179">
        <f t="shared" si="15"/>
        <v>3.3406719632430364</v>
      </c>
      <c r="I92" s="180">
        <v>349</v>
      </c>
      <c r="J92" s="181">
        <v>25</v>
      </c>
      <c r="K92" s="189" t="s">
        <v>888</v>
      </c>
      <c r="L92" s="183"/>
      <c r="M92" s="158" t="str">
        <f>IF(L92="","-",L92/J92)</f>
        <v>-</v>
      </c>
      <c r="N92" s="159">
        <f t="shared" si="17"/>
        <v>0</v>
      </c>
      <c r="O92" s="159">
        <v>0</v>
      </c>
      <c r="P92" s="159">
        <f t="shared" si="0"/>
        <v>0</v>
      </c>
      <c r="Q92" s="184" t="s">
        <v>887</v>
      </c>
      <c r="R92" s="177" t="s">
        <v>419</v>
      </c>
      <c r="S92" s="177" t="s">
        <v>314</v>
      </c>
      <c r="T92" s="177" t="s">
        <v>315</v>
      </c>
      <c r="U92" s="177" t="s">
        <v>316</v>
      </c>
      <c r="V92" s="125" t="str">
        <f t="shared" si="1"/>
        <v/>
      </c>
      <c r="X92" s="169"/>
    </row>
    <row r="93" spans="2:25" s="44" customFormat="1" ht="15.6" customHeight="1">
      <c r="B93" s="106" t="s">
        <v>646</v>
      </c>
      <c r="C93" s="106" t="s">
        <v>47</v>
      </c>
      <c r="D93" s="40" t="s">
        <v>77</v>
      </c>
      <c r="E93" s="122"/>
      <c r="F93" s="40" t="s">
        <v>542</v>
      </c>
      <c r="G93" s="41" t="s">
        <v>49</v>
      </c>
      <c r="H93" s="45">
        <f t="shared" si="15"/>
        <v>9.4476883315784441</v>
      </c>
      <c r="I93" s="46">
        <v>987</v>
      </c>
      <c r="J93" s="152">
        <v>5</v>
      </c>
      <c r="K93" s="191" t="s">
        <v>890</v>
      </c>
      <c r="L93" s="162"/>
      <c r="M93" s="41" t="str">
        <f t="shared" ref="M93:M97" si="18">IF(L93="","-",L93/J93)</f>
        <v>-</v>
      </c>
      <c r="N93" s="139">
        <f t="shared" si="17"/>
        <v>0</v>
      </c>
      <c r="O93" s="139">
        <v>0</v>
      </c>
      <c r="P93" s="139">
        <f t="shared" si="0"/>
        <v>0</v>
      </c>
      <c r="Q93" s="154" t="s">
        <v>744</v>
      </c>
      <c r="R93" s="40" t="s">
        <v>419</v>
      </c>
      <c r="S93" s="40" t="s">
        <v>314</v>
      </c>
      <c r="T93" s="40" t="s">
        <v>315</v>
      </c>
      <c r="U93" s="40" t="s">
        <v>316</v>
      </c>
      <c r="V93" s="125" t="str">
        <f t="shared" si="1"/>
        <v/>
      </c>
      <c r="X93" s="169"/>
      <c r="Y93" s="165"/>
    </row>
    <row r="94" spans="2:25" s="44" customFormat="1" ht="15.6" customHeight="1">
      <c r="B94" s="106" t="s">
        <v>459</v>
      </c>
      <c r="C94" s="106" t="s">
        <v>47</v>
      </c>
      <c r="D94" s="40" t="s">
        <v>78</v>
      </c>
      <c r="E94" s="122"/>
      <c r="F94" s="40" t="s">
        <v>46</v>
      </c>
      <c r="G94" s="41" t="s">
        <v>49</v>
      </c>
      <c r="H94" s="45">
        <f t="shared" si="15"/>
        <v>4.4893270795443669</v>
      </c>
      <c r="I94" s="46">
        <v>469</v>
      </c>
      <c r="J94" s="152">
        <v>25</v>
      </c>
      <c r="K94" s="191" t="s">
        <v>890</v>
      </c>
      <c r="L94" s="151"/>
      <c r="M94" s="41" t="str">
        <f t="shared" si="18"/>
        <v>-</v>
      </c>
      <c r="N94" s="139">
        <f t="shared" si="17"/>
        <v>0</v>
      </c>
      <c r="O94" s="139">
        <v>0</v>
      </c>
      <c r="P94" s="139">
        <f t="shared" si="0"/>
        <v>0</v>
      </c>
      <c r="Q94" s="153" t="s">
        <v>887</v>
      </c>
      <c r="R94" s="40">
        <v>4</v>
      </c>
      <c r="S94" s="40" t="s">
        <v>288</v>
      </c>
      <c r="T94" s="40" t="s">
        <v>317</v>
      </c>
      <c r="U94" s="40" t="s">
        <v>318</v>
      </c>
      <c r="V94" s="125" t="str">
        <f t="shared" si="1"/>
        <v/>
      </c>
      <c r="X94" s="169"/>
      <c r="Y94" s="165"/>
    </row>
    <row r="95" spans="2:25" s="44" customFormat="1" ht="15.6" customHeight="1">
      <c r="B95" s="106" t="s">
        <v>647</v>
      </c>
      <c r="C95" s="106" t="s">
        <v>47</v>
      </c>
      <c r="D95" s="40" t="s">
        <v>80</v>
      </c>
      <c r="E95" s="122"/>
      <c r="F95" s="40" t="s">
        <v>48</v>
      </c>
      <c r="G95" s="41" t="s">
        <v>49</v>
      </c>
      <c r="H95" s="45">
        <f t="shared" si="15"/>
        <v>1.7899875562362402</v>
      </c>
      <c r="I95" s="46">
        <v>187</v>
      </c>
      <c r="J95" s="152">
        <v>24</v>
      </c>
      <c r="K95" s="191" t="s">
        <v>889</v>
      </c>
      <c r="L95" s="151"/>
      <c r="M95" s="41" t="str">
        <f t="shared" si="18"/>
        <v>-</v>
      </c>
      <c r="N95" s="139">
        <f t="shared" si="17"/>
        <v>0</v>
      </c>
      <c r="O95" s="139">
        <v>0</v>
      </c>
      <c r="P95" s="139">
        <f t="shared" si="0"/>
        <v>0</v>
      </c>
      <c r="Q95" s="154" t="s">
        <v>744</v>
      </c>
      <c r="R95" s="40">
        <v>4</v>
      </c>
      <c r="S95" s="40" t="s">
        <v>288</v>
      </c>
      <c r="T95" s="40" t="s">
        <v>319</v>
      </c>
      <c r="U95" s="40" t="s">
        <v>320</v>
      </c>
      <c r="V95" s="125" t="str">
        <f t="shared" si="1"/>
        <v/>
      </c>
      <c r="X95" s="169"/>
      <c r="Y95" s="165"/>
    </row>
    <row r="96" spans="2:25" s="44" customFormat="1" ht="15.6" customHeight="1">
      <c r="B96" s="106" t="s">
        <v>460</v>
      </c>
      <c r="C96" s="106" t="s">
        <v>47</v>
      </c>
      <c r="D96" s="40" t="s">
        <v>81</v>
      </c>
      <c r="E96" s="122"/>
      <c r="F96" s="40" t="s">
        <v>48</v>
      </c>
      <c r="G96" s="41" t="s">
        <v>49</v>
      </c>
      <c r="H96" s="45">
        <f t="shared" si="15"/>
        <v>2.0771513353115729</v>
      </c>
      <c r="I96" s="46">
        <v>217</v>
      </c>
      <c r="J96" s="152">
        <v>24</v>
      </c>
      <c r="K96" s="191" t="s">
        <v>890</v>
      </c>
      <c r="L96" s="151"/>
      <c r="M96" s="41" t="str">
        <f t="shared" si="18"/>
        <v>-</v>
      </c>
      <c r="N96" s="139">
        <f t="shared" si="17"/>
        <v>0</v>
      </c>
      <c r="O96" s="139">
        <v>0</v>
      </c>
      <c r="P96" s="139">
        <f t="shared" si="0"/>
        <v>0</v>
      </c>
      <c r="Q96" s="153" t="s">
        <v>887</v>
      </c>
      <c r="R96" s="40" t="s">
        <v>419</v>
      </c>
      <c r="S96" s="40" t="s">
        <v>314</v>
      </c>
      <c r="T96" s="40" t="s">
        <v>321</v>
      </c>
      <c r="U96" s="40" t="s">
        <v>322</v>
      </c>
      <c r="V96" s="125" t="str">
        <f t="shared" si="1"/>
        <v/>
      </c>
      <c r="X96" s="169"/>
      <c r="Y96" s="165"/>
    </row>
    <row r="97" spans="2:25" s="44" customFormat="1" ht="15.6" customHeight="1">
      <c r="B97" s="106" t="s">
        <v>82</v>
      </c>
      <c r="C97" s="106" t="s">
        <v>47</v>
      </c>
      <c r="D97" s="40" t="s">
        <v>83</v>
      </c>
      <c r="E97" s="122"/>
      <c r="F97" s="40" t="s">
        <v>84</v>
      </c>
      <c r="G97" s="41" t="s">
        <v>49</v>
      </c>
      <c r="H97" s="45">
        <f t="shared" si="15"/>
        <v>0.66047669187326508</v>
      </c>
      <c r="I97" s="46">
        <v>69</v>
      </c>
      <c r="J97" s="152">
        <v>10</v>
      </c>
      <c r="K97" s="191" t="s">
        <v>889</v>
      </c>
      <c r="L97" s="151"/>
      <c r="M97" s="41" t="str">
        <f t="shared" si="18"/>
        <v>-</v>
      </c>
      <c r="N97" s="139">
        <f t="shared" si="17"/>
        <v>0</v>
      </c>
      <c r="O97" s="139">
        <v>0</v>
      </c>
      <c r="P97" s="139">
        <f t="shared" ref="P97:P160" si="19">N97+O97</f>
        <v>0</v>
      </c>
      <c r="Q97" s="153" t="s">
        <v>887</v>
      </c>
      <c r="R97" s="40">
        <v>4</v>
      </c>
      <c r="S97" s="40" t="s">
        <v>288</v>
      </c>
      <c r="T97" s="40" t="s">
        <v>323</v>
      </c>
      <c r="U97" s="40" t="s">
        <v>324</v>
      </c>
      <c r="V97" s="125" t="str">
        <f t="shared" ref="V97:V160" si="20">IF(MOD(L97,J97)&gt;0,"Неверная кратность заказа!","")</f>
        <v/>
      </c>
      <c r="X97" s="169"/>
      <c r="Y97" s="165"/>
    </row>
    <row r="98" spans="2:25" s="44" customFormat="1" ht="15.6" hidden="1" customHeight="1">
      <c r="B98" s="176" t="s">
        <v>774</v>
      </c>
      <c r="C98" s="176" t="s">
        <v>47</v>
      </c>
      <c r="D98" s="177" t="s">
        <v>83</v>
      </c>
      <c r="E98" s="178"/>
      <c r="F98" s="177" t="s">
        <v>46</v>
      </c>
      <c r="G98" s="158" t="s">
        <v>49</v>
      </c>
      <c r="H98" s="179">
        <f t="shared" si="15"/>
        <v>2.3643151143869052</v>
      </c>
      <c r="I98" s="180">
        <v>247</v>
      </c>
      <c r="J98" s="181">
        <v>25</v>
      </c>
      <c r="K98" s="189" t="s">
        <v>888</v>
      </c>
      <c r="L98" s="183"/>
      <c r="M98" s="158" t="str">
        <f>IF(L98="","-",L98/J98)</f>
        <v>-</v>
      </c>
      <c r="N98" s="159">
        <f t="shared" si="17"/>
        <v>0</v>
      </c>
      <c r="O98" s="159">
        <v>0</v>
      </c>
      <c r="P98" s="159">
        <f t="shared" si="19"/>
        <v>0</v>
      </c>
      <c r="Q98" s="184" t="s">
        <v>887</v>
      </c>
      <c r="R98" s="177">
        <v>4</v>
      </c>
      <c r="S98" s="177" t="s">
        <v>288</v>
      </c>
      <c r="T98" s="177" t="s">
        <v>323</v>
      </c>
      <c r="U98" s="177" t="s">
        <v>324</v>
      </c>
      <c r="V98" s="125" t="str">
        <f t="shared" si="20"/>
        <v/>
      </c>
      <c r="X98" s="126"/>
    </row>
    <row r="99" spans="2:25" s="44" customFormat="1" ht="15.6" customHeight="1">
      <c r="B99" s="106" t="s">
        <v>87</v>
      </c>
      <c r="C99" s="106" t="s">
        <v>47</v>
      </c>
      <c r="D99" s="40" t="s">
        <v>85</v>
      </c>
      <c r="E99" s="122"/>
      <c r="F99" s="40" t="s">
        <v>84</v>
      </c>
      <c r="G99" s="41" t="s">
        <v>49</v>
      </c>
      <c r="H99" s="45">
        <f t="shared" si="15"/>
        <v>0.66047669187326508</v>
      </c>
      <c r="I99" s="46">
        <v>69</v>
      </c>
      <c r="J99" s="152">
        <v>144</v>
      </c>
      <c r="K99" s="190" t="s">
        <v>428</v>
      </c>
      <c r="L99" s="151"/>
      <c r="M99" s="41" t="str">
        <f t="shared" ref="M99:M101" si="21">IF(L99="","-",L99/J99)</f>
        <v>-</v>
      </c>
      <c r="N99" s="139">
        <f t="shared" si="17"/>
        <v>0</v>
      </c>
      <c r="O99" s="139">
        <v>0</v>
      </c>
      <c r="P99" s="139">
        <f t="shared" si="19"/>
        <v>0</v>
      </c>
      <c r="Q99" s="153" t="s">
        <v>887</v>
      </c>
      <c r="R99" s="40" t="s">
        <v>419</v>
      </c>
      <c r="S99" s="40" t="s">
        <v>288</v>
      </c>
      <c r="T99" s="40" t="s">
        <v>325</v>
      </c>
      <c r="U99" s="40" t="s">
        <v>326</v>
      </c>
      <c r="V99" s="125" t="str">
        <f t="shared" si="20"/>
        <v/>
      </c>
      <c r="X99" s="169"/>
      <c r="Y99" s="165"/>
    </row>
    <row r="100" spans="2:25" s="44" customFormat="1" ht="15.6" customHeight="1">
      <c r="B100" s="106" t="s">
        <v>461</v>
      </c>
      <c r="C100" s="106" t="s">
        <v>47</v>
      </c>
      <c r="D100" s="40" t="s">
        <v>85</v>
      </c>
      <c r="E100" s="122"/>
      <c r="F100" s="40" t="s">
        <v>48</v>
      </c>
      <c r="G100" s="41" t="s">
        <v>49</v>
      </c>
      <c r="H100" s="45">
        <f t="shared" si="15"/>
        <v>1.7899875562362402</v>
      </c>
      <c r="I100" s="46">
        <v>187</v>
      </c>
      <c r="J100" s="152">
        <v>24</v>
      </c>
      <c r="K100" s="190" t="s">
        <v>428</v>
      </c>
      <c r="L100" s="151"/>
      <c r="M100" s="41" t="str">
        <f t="shared" si="21"/>
        <v>-</v>
      </c>
      <c r="N100" s="139">
        <f t="shared" si="17"/>
        <v>0</v>
      </c>
      <c r="O100" s="139">
        <v>0</v>
      </c>
      <c r="P100" s="139">
        <f t="shared" si="19"/>
        <v>0</v>
      </c>
      <c r="Q100" s="153" t="s">
        <v>887</v>
      </c>
      <c r="R100" s="40" t="s">
        <v>419</v>
      </c>
      <c r="S100" s="40" t="s">
        <v>288</v>
      </c>
      <c r="T100" s="40" t="s">
        <v>325</v>
      </c>
      <c r="U100" s="40" t="s">
        <v>326</v>
      </c>
      <c r="V100" s="125" t="str">
        <f t="shared" si="20"/>
        <v/>
      </c>
      <c r="X100" s="169"/>
      <c r="Y100" s="165"/>
    </row>
    <row r="101" spans="2:25" s="44" customFormat="1" ht="15.6" customHeight="1">
      <c r="B101" s="106" t="s">
        <v>86</v>
      </c>
      <c r="C101" s="106" t="s">
        <v>42</v>
      </c>
      <c r="D101" s="40" t="s">
        <v>85</v>
      </c>
      <c r="E101" s="122"/>
      <c r="F101" s="40" t="s">
        <v>54</v>
      </c>
      <c r="G101" s="41" t="s">
        <v>44</v>
      </c>
      <c r="H101" s="42">
        <v>6.74</v>
      </c>
      <c r="I101" s="43">
        <f>H101*$L$8</f>
        <v>704.12779999999998</v>
      </c>
      <c r="J101" s="152">
        <v>25</v>
      </c>
      <c r="K101" s="191" t="s">
        <v>889</v>
      </c>
      <c r="L101" s="151"/>
      <c r="M101" s="41" t="str">
        <f t="shared" si="21"/>
        <v>-</v>
      </c>
      <c r="N101" s="140">
        <f>H101*L101</f>
        <v>0</v>
      </c>
      <c r="O101" s="140">
        <v>0</v>
      </c>
      <c r="P101" s="140">
        <f t="shared" si="19"/>
        <v>0</v>
      </c>
      <c r="Q101" s="154" t="s">
        <v>744</v>
      </c>
      <c r="R101" s="40" t="s">
        <v>419</v>
      </c>
      <c r="S101" s="40" t="s">
        <v>288</v>
      </c>
      <c r="T101" s="40" t="s">
        <v>325</v>
      </c>
      <c r="U101" s="40" t="s">
        <v>326</v>
      </c>
      <c r="V101" s="125" t="str">
        <f t="shared" si="20"/>
        <v/>
      </c>
      <c r="X101" s="169"/>
      <c r="Y101" s="165"/>
    </row>
    <row r="102" spans="2:25" s="44" customFormat="1" ht="15.6" hidden="1" customHeight="1">
      <c r="B102" s="176" t="s">
        <v>462</v>
      </c>
      <c r="C102" s="176" t="s">
        <v>47</v>
      </c>
      <c r="D102" s="177" t="s">
        <v>85</v>
      </c>
      <c r="E102" s="178"/>
      <c r="F102" s="177" t="s">
        <v>54</v>
      </c>
      <c r="G102" s="158" t="s">
        <v>49</v>
      </c>
      <c r="H102" s="179">
        <f>I102/$L$8</f>
        <v>6.3080310136881401</v>
      </c>
      <c r="I102" s="180">
        <v>659</v>
      </c>
      <c r="J102" s="181">
        <v>25</v>
      </c>
      <c r="K102" s="189" t="s">
        <v>888</v>
      </c>
      <c r="L102" s="183"/>
      <c r="M102" s="158" t="str">
        <f>IF(L102="","-",L102/J102)</f>
        <v>-</v>
      </c>
      <c r="N102" s="159">
        <f>I102*L102</f>
        <v>0</v>
      </c>
      <c r="O102" s="159">
        <v>0</v>
      </c>
      <c r="P102" s="159">
        <f t="shared" si="19"/>
        <v>0</v>
      </c>
      <c r="Q102" s="184" t="s">
        <v>887</v>
      </c>
      <c r="R102" s="177" t="s">
        <v>419</v>
      </c>
      <c r="S102" s="177" t="s">
        <v>288</v>
      </c>
      <c r="T102" s="177" t="s">
        <v>325</v>
      </c>
      <c r="U102" s="177" t="s">
        <v>326</v>
      </c>
      <c r="V102" s="125" t="str">
        <f t="shared" si="20"/>
        <v/>
      </c>
      <c r="X102" s="169"/>
    </row>
    <row r="103" spans="2:25" s="44" customFormat="1" ht="15.6" customHeight="1">
      <c r="B103" s="106" t="s">
        <v>429</v>
      </c>
      <c r="C103" s="106" t="s">
        <v>42</v>
      </c>
      <c r="D103" s="40" t="s">
        <v>85</v>
      </c>
      <c r="E103" s="122" t="s">
        <v>45</v>
      </c>
      <c r="F103" s="40" t="s">
        <v>46</v>
      </c>
      <c r="G103" s="41" t="s">
        <v>44</v>
      </c>
      <c r="H103" s="42">
        <v>4.9368421052631577</v>
      </c>
      <c r="I103" s="43">
        <f>H103*$L$8</f>
        <v>515.75189473684213</v>
      </c>
      <c r="J103" s="152">
        <v>25</v>
      </c>
      <c r="K103" s="191" t="s">
        <v>890</v>
      </c>
      <c r="L103" s="151"/>
      <c r="M103" s="41" t="str">
        <f t="shared" ref="M103:M116" si="22">IF(L103="","-",L103/J103)</f>
        <v>-</v>
      </c>
      <c r="N103" s="140">
        <f>H103*L103</f>
        <v>0</v>
      </c>
      <c r="O103" s="140">
        <v>0</v>
      </c>
      <c r="P103" s="140">
        <f t="shared" si="19"/>
        <v>0</v>
      </c>
      <c r="Q103" s="154" t="s">
        <v>744</v>
      </c>
      <c r="R103" s="40" t="s">
        <v>419</v>
      </c>
      <c r="S103" s="40" t="s">
        <v>288</v>
      </c>
      <c r="T103" s="40" t="s">
        <v>325</v>
      </c>
      <c r="U103" s="40" t="s">
        <v>326</v>
      </c>
      <c r="V103" s="125" t="str">
        <f t="shared" si="20"/>
        <v/>
      </c>
      <c r="X103" s="169"/>
      <c r="Y103" s="165"/>
    </row>
    <row r="104" spans="2:25" s="44" customFormat="1" ht="15.6" customHeight="1">
      <c r="B104" s="106" t="s">
        <v>648</v>
      </c>
      <c r="C104" s="106" t="s">
        <v>47</v>
      </c>
      <c r="D104" s="40" t="s">
        <v>85</v>
      </c>
      <c r="E104" s="122" t="s">
        <v>45</v>
      </c>
      <c r="F104" s="40" t="s">
        <v>48</v>
      </c>
      <c r="G104" s="41" t="s">
        <v>44</v>
      </c>
      <c r="H104" s="45">
        <f t="shared" ref="H104:H119" si="23">I104/$L$8</f>
        <v>2.4638652244663541</v>
      </c>
      <c r="I104" s="46">
        <v>257.40000000000003</v>
      </c>
      <c r="J104" s="152">
        <v>24</v>
      </c>
      <c r="K104" s="191" t="s">
        <v>890</v>
      </c>
      <c r="L104" s="151"/>
      <c r="M104" s="41" t="str">
        <f t="shared" si="22"/>
        <v>-</v>
      </c>
      <c r="N104" s="139">
        <f t="shared" ref="N104:N119" si="24">I104*L104</f>
        <v>0</v>
      </c>
      <c r="O104" s="139">
        <v>0</v>
      </c>
      <c r="P104" s="139">
        <f t="shared" si="19"/>
        <v>0</v>
      </c>
      <c r="Q104" s="154" t="s">
        <v>744</v>
      </c>
      <c r="R104" s="40" t="s">
        <v>419</v>
      </c>
      <c r="S104" s="40" t="s">
        <v>288</v>
      </c>
      <c r="T104" s="40" t="s">
        <v>325</v>
      </c>
      <c r="U104" s="40" t="s">
        <v>326</v>
      </c>
      <c r="V104" s="125" t="str">
        <f t="shared" si="20"/>
        <v/>
      </c>
      <c r="X104" s="169"/>
      <c r="Y104" s="165"/>
    </row>
    <row r="105" spans="2:25" s="44" customFormat="1" ht="15.6" customHeight="1">
      <c r="B105" s="106" t="s">
        <v>89</v>
      </c>
      <c r="C105" s="106" t="s">
        <v>47</v>
      </c>
      <c r="D105" s="40" t="s">
        <v>88</v>
      </c>
      <c r="E105" s="122"/>
      <c r="F105" s="40" t="s">
        <v>84</v>
      </c>
      <c r="G105" s="41" t="s">
        <v>49</v>
      </c>
      <c r="H105" s="45">
        <f t="shared" si="23"/>
        <v>0.66047669187326508</v>
      </c>
      <c r="I105" s="46">
        <v>69</v>
      </c>
      <c r="J105" s="152">
        <v>144</v>
      </c>
      <c r="K105" s="190" t="s">
        <v>428</v>
      </c>
      <c r="L105" s="151"/>
      <c r="M105" s="41" t="str">
        <f t="shared" si="22"/>
        <v>-</v>
      </c>
      <c r="N105" s="139">
        <f t="shared" si="24"/>
        <v>0</v>
      </c>
      <c r="O105" s="139">
        <v>0</v>
      </c>
      <c r="P105" s="139">
        <f t="shared" si="19"/>
        <v>0</v>
      </c>
      <c r="Q105" s="153" t="s">
        <v>887</v>
      </c>
      <c r="R105" s="40" t="s">
        <v>419</v>
      </c>
      <c r="S105" s="40" t="s">
        <v>266</v>
      </c>
      <c r="T105" s="40" t="s">
        <v>327</v>
      </c>
      <c r="U105" s="40" t="s">
        <v>328</v>
      </c>
      <c r="V105" s="125" t="str">
        <f t="shared" si="20"/>
        <v/>
      </c>
      <c r="X105" s="169"/>
      <c r="Y105" s="165"/>
    </row>
    <row r="106" spans="2:25" s="44" customFormat="1" ht="15.6" customHeight="1">
      <c r="B106" s="106" t="s">
        <v>650</v>
      </c>
      <c r="C106" s="106" t="s">
        <v>47</v>
      </c>
      <c r="D106" s="40" t="s">
        <v>88</v>
      </c>
      <c r="E106" s="122"/>
      <c r="F106" s="40" t="s">
        <v>48</v>
      </c>
      <c r="G106" s="41" t="s">
        <v>49</v>
      </c>
      <c r="H106" s="45">
        <f t="shared" si="23"/>
        <v>1.7899875562362402</v>
      </c>
      <c r="I106" s="46">
        <v>187</v>
      </c>
      <c r="J106" s="152">
        <v>24</v>
      </c>
      <c r="K106" s="191" t="s">
        <v>889</v>
      </c>
      <c r="L106" s="151"/>
      <c r="M106" s="41" t="str">
        <f t="shared" si="22"/>
        <v>-</v>
      </c>
      <c r="N106" s="139">
        <f t="shared" si="24"/>
        <v>0</v>
      </c>
      <c r="O106" s="139">
        <v>0</v>
      </c>
      <c r="P106" s="139">
        <f t="shared" si="19"/>
        <v>0</v>
      </c>
      <c r="Q106" s="154" t="s">
        <v>744</v>
      </c>
      <c r="R106" s="40" t="s">
        <v>419</v>
      </c>
      <c r="S106" s="40" t="s">
        <v>266</v>
      </c>
      <c r="T106" s="40" t="s">
        <v>327</v>
      </c>
      <c r="U106" s="40" t="s">
        <v>328</v>
      </c>
      <c r="V106" s="125" t="str">
        <f t="shared" si="20"/>
        <v/>
      </c>
      <c r="X106" s="169"/>
      <c r="Y106" s="165"/>
    </row>
    <row r="107" spans="2:25" s="44" customFormat="1" ht="15.6" customHeight="1">
      <c r="B107" s="106" t="s">
        <v>649</v>
      </c>
      <c r="C107" s="106" t="s">
        <v>47</v>
      </c>
      <c r="D107" s="40" t="s">
        <v>88</v>
      </c>
      <c r="E107" s="122"/>
      <c r="F107" s="40" t="s">
        <v>54</v>
      </c>
      <c r="G107" s="41" t="s">
        <v>44</v>
      </c>
      <c r="H107" s="45">
        <f t="shared" si="23"/>
        <v>5.4564140800935048</v>
      </c>
      <c r="I107" s="46">
        <v>570.03157894736842</v>
      </c>
      <c r="J107" s="152">
        <v>25</v>
      </c>
      <c r="K107" s="191" t="s">
        <v>889</v>
      </c>
      <c r="L107" s="151"/>
      <c r="M107" s="41" t="str">
        <f t="shared" si="22"/>
        <v>-</v>
      </c>
      <c r="N107" s="139">
        <f t="shared" si="24"/>
        <v>0</v>
      </c>
      <c r="O107" s="139">
        <v>0</v>
      </c>
      <c r="P107" s="139">
        <f t="shared" si="19"/>
        <v>0</v>
      </c>
      <c r="Q107" s="154" t="s">
        <v>744</v>
      </c>
      <c r="R107" s="40" t="s">
        <v>419</v>
      </c>
      <c r="S107" s="40" t="s">
        <v>266</v>
      </c>
      <c r="T107" s="40" t="s">
        <v>327</v>
      </c>
      <c r="U107" s="40" t="s">
        <v>328</v>
      </c>
      <c r="V107" s="125" t="str">
        <f t="shared" si="20"/>
        <v/>
      </c>
      <c r="X107" s="169"/>
      <c r="Y107" s="165"/>
    </row>
    <row r="108" spans="2:25" s="44" customFormat="1" ht="15.6" customHeight="1">
      <c r="B108" s="106" t="s">
        <v>463</v>
      </c>
      <c r="C108" s="106" t="s">
        <v>47</v>
      </c>
      <c r="D108" s="40" t="s">
        <v>88</v>
      </c>
      <c r="E108" s="122"/>
      <c r="F108" s="40" t="s">
        <v>48</v>
      </c>
      <c r="G108" s="41" t="s">
        <v>49</v>
      </c>
      <c r="H108" s="45">
        <f t="shared" si="23"/>
        <v>1.7899875562362402</v>
      </c>
      <c r="I108" s="46">
        <v>187</v>
      </c>
      <c r="J108" s="152">
        <v>24</v>
      </c>
      <c r="K108" s="191" t="s">
        <v>890</v>
      </c>
      <c r="L108" s="151"/>
      <c r="M108" s="41" t="str">
        <f t="shared" si="22"/>
        <v>-</v>
      </c>
      <c r="N108" s="139">
        <f t="shared" si="24"/>
        <v>0</v>
      </c>
      <c r="O108" s="139">
        <v>0</v>
      </c>
      <c r="P108" s="139">
        <f t="shared" si="19"/>
        <v>0</v>
      </c>
      <c r="Q108" s="153" t="s">
        <v>887</v>
      </c>
      <c r="R108" s="40" t="s">
        <v>419</v>
      </c>
      <c r="S108" s="40" t="s">
        <v>266</v>
      </c>
      <c r="T108" s="40" t="s">
        <v>327</v>
      </c>
      <c r="U108" s="40" t="s">
        <v>328</v>
      </c>
      <c r="V108" s="125" t="str">
        <f t="shared" si="20"/>
        <v/>
      </c>
      <c r="X108" s="169"/>
      <c r="Y108" s="165"/>
    </row>
    <row r="109" spans="2:25" s="44" customFormat="1" ht="15.6" customHeight="1">
      <c r="B109" s="106" t="s">
        <v>91</v>
      </c>
      <c r="C109" s="106" t="s">
        <v>47</v>
      </c>
      <c r="D109" s="40" t="s">
        <v>90</v>
      </c>
      <c r="E109" s="122" t="s">
        <v>45</v>
      </c>
      <c r="F109" s="40" t="s">
        <v>84</v>
      </c>
      <c r="G109" s="41" t="s">
        <v>49</v>
      </c>
      <c r="H109" s="45">
        <f t="shared" si="23"/>
        <v>0.66047669187326508</v>
      </c>
      <c r="I109" s="46">
        <v>69</v>
      </c>
      <c r="J109" s="152">
        <v>144</v>
      </c>
      <c r="K109" s="190" t="s">
        <v>428</v>
      </c>
      <c r="L109" s="151"/>
      <c r="M109" s="41" t="str">
        <f t="shared" si="22"/>
        <v>-</v>
      </c>
      <c r="N109" s="139">
        <f t="shared" si="24"/>
        <v>0</v>
      </c>
      <c r="O109" s="139">
        <v>0</v>
      </c>
      <c r="P109" s="139">
        <f t="shared" si="19"/>
        <v>0</v>
      </c>
      <c r="Q109" s="153" t="s">
        <v>887</v>
      </c>
      <c r="R109" s="40">
        <v>4</v>
      </c>
      <c r="S109" s="40" t="s">
        <v>329</v>
      </c>
      <c r="T109" s="40" t="s">
        <v>330</v>
      </c>
      <c r="U109" s="40" t="s">
        <v>331</v>
      </c>
      <c r="V109" s="125" t="str">
        <f t="shared" si="20"/>
        <v/>
      </c>
      <c r="X109" s="169"/>
      <c r="Y109" s="165"/>
    </row>
    <row r="110" spans="2:25" s="44" customFormat="1" ht="15.6" customHeight="1">
      <c r="B110" s="106" t="s">
        <v>466</v>
      </c>
      <c r="C110" s="106" t="s">
        <v>47</v>
      </c>
      <c r="D110" s="40" t="s">
        <v>90</v>
      </c>
      <c r="E110" s="122" t="s">
        <v>45</v>
      </c>
      <c r="F110" s="40" t="s">
        <v>54</v>
      </c>
      <c r="G110" s="41" t="s">
        <v>49</v>
      </c>
      <c r="H110" s="45">
        <f t="shared" si="23"/>
        <v>6.3080310136881401</v>
      </c>
      <c r="I110" s="46">
        <v>659</v>
      </c>
      <c r="J110" s="152">
        <v>25</v>
      </c>
      <c r="K110" s="190" t="s">
        <v>428</v>
      </c>
      <c r="L110" s="151"/>
      <c r="M110" s="41" t="str">
        <f t="shared" si="22"/>
        <v>-</v>
      </c>
      <c r="N110" s="139">
        <f t="shared" si="24"/>
        <v>0</v>
      </c>
      <c r="O110" s="139">
        <v>0</v>
      </c>
      <c r="P110" s="139">
        <f t="shared" si="19"/>
        <v>0</v>
      </c>
      <c r="Q110" s="153" t="s">
        <v>887</v>
      </c>
      <c r="R110" s="40">
        <v>4</v>
      </c>
      <c r="S110" s="40" t="s">
        <v>329</v>
      </c>
      <c r="T110" s="40" t="s">
        <v>330</v>
      </c>
      <c r="U110" s="40" t="s">
        <v>331</v>
      </c>
      <c r="V110" s="125" t="str">
        <f t="shared" si="20"/>
        <v/>
      </c>
      <c r="X110" s="169"/>
      <c r="Y110" s="165"/>
    </row>
    <row r="111" spans="2:25" s="44" customFormat="1" ht="15.6" customHeight="1">
      <c r="B111" s="170" t="s">
        <v>854</v>
      </c>
      <c r="C111" s="106" t="s">
        <v>47</v>
      </c>
      <c r="D111" s="40" t="s">
        <v>90</v>
      </c>
      <c r="E111" s="122" t="s">
        <v>45</v>
      </c>
      <c r="F111" s="40" t="s">
        <v>855</v>
      </c>
      <c r="G111" s="41" t="s">
        <v>49</v>
      </c>
      <c r="H111" s="45">
        <f t="shared" si="23"/>
        <v>2.3643151143869052</v>
      </c>
      <c r="I111" s="46">
        <v>247</v>
      </c>
      <c r="J111" s="152">
        <v>25</v>
      </c>
      <c r="K111" s="190" t="s">
        <v>428</v>
      </c>
      <c r="L111" s="151"/>
      <c r="M111" s="41" t="str">
        <f t="shared" si="22"/>
        <v>-</v>
      </c>
      <c r="N111" s="139">
        <f t="shared" si="24"/>
        <v>0</v>
      </c>
      <c r="O111" s="139">
        <v>0</v>
      </c>
      <c r="P111" s="139">
        <f t="shared" si="19"/>
        <v>0</v>
      </c>
      <c r="Q111" s="153" t="s">
        <v>887</v>
      </c>
      <c r="R111" s="40">
        <v>4</v>
      </c>
      <c r="S111" s="40" t="s">
        <v>329</v>
      </c>
      <c r="T111" s="40" t="s">
        <v>330</v>
      </c>
      <c r="U111" s="40" t="s">
        <v>331</v>
      </c>
      <c r="V111" s="125" t="str">
        <f t="shared" si="20"/>
        <v/>
      </c>
      <c r="X111" s="169"/>
      <c r="Y111" s="165"/>
    </row>
    <row r="112" spans="2:25" s="44" customFormat="1" ht="15.6" customHeight="1">
      <c r="B112" s="106" t="s">
        <v>465</v>
      </c>
      <c r="C112" s="106" t="s">
        <v>47</v>
      </c>
      <c r="D112" s="40" t="s">
        <v>90</v>
      </c>
      <c r="E112" s="122" t="s">
        <v>45</v>
      </c>
      <c r="F112" s="40" t="s">
        <v>48</v>
      </c>
      <c r="G112" s="41" t="s">
        <v>49</v>
      </c>
      <c r="H112" s="45">
        <f t="shared" si="23"/>
        <v>1.7899875562362402</v>
      </c>
      <c r="I112" s="46">
        <v>187</v>
      </c>
      <c r="J112" s="152">
        <v>24</v>
      </c>
      <c r="K112" s="191" t="s">
        <v>889</v>
      </c>
      <c r="L112" s="151"/>
      <c r="M112" s="41" t="str">
        <f t="shared" si="22"/>
        <v>-</v>
      </c>
      <c r="N112" s="139">
        <f t="shared" si="24"/>
        <v>0</v>
      </c>
      <c r="O112" s="139">
        <v>0</v>
      </c>
      <c r="P112" s="139">
        <f t="shared" si="19"/>
        <v>0</v>
      </c>
      <c r="Q112" s="153" t="s">
        <v>887</v>
      </c>
      <c r="R112" s="40">
        <v>4</v>
      </c>
      <c r="S112" s="40" t="s">
        <v>329</v>
      </c>
      <c r="T112" s="40" t="s">
        <v>330</v>
      </c>
      <c r="U112" s="40" t="s">
        <v>331</v>
      </c>
      <c r="V112" s="125" t="str">
        <f t="shared" si="20"/>
        <v/>
      </c>
      <c r="X112" s="169"/>
      <c r="Y112" s="165"/>
    </row>
    <row r="113" spans="2:25" s="44" customFormat="1" ht="15.6" customHeight="1">
      <c r="B113" s="106" t="s">
        <v>464</v>
      </c>
      <c r="C113" s="106" t="s">
        <v>47</v>
      </c>
      <c r="D113" s="40" t="s">
        <v>90</v>
      </c>
      <c r="E113" s="122" t="s">
        <v>45</v>
      </c>
      <c r="F113" s="40" t="s">
        <v>48</v>
      </c>
      <c r="G113" s="41" t="s">
        <v>49</v>
      </c>
      <c r="H113" s="45">
        <f t="shared" si="23"/>
        <v>1.7899875562362402</v>
      </c>
      <c r="I113" s="46">
        <v>187</v>
      </c>
      <c r="J113" s="152">
        <v>24</v>
      </c>
      <c r="K113" s="191" t="s">
        <v>890</v>
      </c>
      <c r="L113" s="151"/>
      <c r="M113" s="41" t="str">
        <f t="shared" si="22"/>
        <v>-</v>
      </c>
      <c r="N113" s="139">
        <f t="shared" si="24"/>
        <v>0</v>
      </c>
      <c r="O113" s="139">
        <v>0</v>
      </c>
      <c r="P113" s="139">
        <f t="shared" si="19"/>
        <v>0</v>
      </c>
      <c r="Q113" s="153" t="s">
        <v>887</v>
      </c>
      <c r="R113" s="40">
        <v>4</v>
      </c>
      <c r="S113" s="40" t="s">
        <v>329</v>
      </c>
      <c r="T113" s="40" t="s">
        <v>330</v>
      </c>
      <c r="U113" s="40" t="s">
        <v>331</v>
      </c>
      <c r="V113" s="125" t="str">
        <f t="shared" si="20"/>
        <v/>
      </c>
      <c r="X113" s="169"/>
      <c r="Y113" s="165"/>
    </row>
    <row r="114" spans="2:25" s="44" customFormat="1" ht="15.6" customHeight="1">
      <c r="B114" s="106" t="s">
        <v>651</v>
      </c>
      <c r="C114" s="106" t="s">
        <v>47</v>
      </c>
      <c r="D114" s="40" t="s">
        <v>90</v>
      </c>
      <c r="E114" s="122" t="s">
        <v>45</v>
      </c>
      <c r="F114" s="40" t="s">
        <v>54</v>
      </c>
      <c r="G114" s="41" t="s">
        <v>44</v>
      </c>
      <c r="H114" s="45">
        <f t="shared" si="23"/>
        <v>4.3790964920677302</v>
      </c>
      <c r="I114" s="46">
        <v>457.48421052631574</v>
      </c>
      <c r="J114" s="152">
        <v>25</v>
      </c>
      <c r="K114" s="191" t="s">
        <v>890</v>
      </c>
      <c r="L114" s="151"/>
      <c r="M114" s="41" t="str">
        <f t="shared" si="22"/>
        <v>-</v>
      </c>
      <c r="N114" s="139">
        <f t="shared" si="24"/>
        <v>0</v>
      </c>
      <c r="O114" s="139">
        <v>0</v>
      </c>
      <c r="P114" s="139">
        <f t="shared" si="19"/>
        <v>0</v>
      </c>
      <c r="Q114" s="154" t="s">
        <v>744</v>
      </c>
      <c r="R114" s="40">
        <v>4</v>
      </c>
      <c r="S114" s="40" t="s">
        <v>329</v>
      </c>
      <c r="T114" s="40" t="s">
        <v>330</v>
      </c>
      <c r="U114" s="40" t="s">
        <v>331</v>
      </c>
      <c r="V114" s="125" t="str">
        <f t="shared" si="20"/>
        <v/>
      </c>
      <c r="X114" s="169"/>
      <c r="Y114" s="165"/>
    </row>
    <row r="115" spans="2:25" s="44" customFormat="1" ht="15.6" customHeight="1">
      <c r="B115" s="106" t="s">
        <v>770</v>
      </c>
      <c r="C115" s="106" t="s">
        <v>47</v>
      </c>
      <c r="D115" s="40" t="s">
        <v>90</v>
      </c>
      <c r="E115" s="122" t="s">
        <v>45</v>
      </c>
      <c r="F115" s="40" t="s">
        <v>46</v>
      </c>
      <c r="G115" s="41" t="s">
        <v>49</v>
      </c>
      <c r="H115" s="45">
        <f t="shared" si="23"/>
        <v>1.9814300756197951</v>
      </c>
      <c r="I115" s="46">
        <v>207</v>
      </c>
      <c r="J115" s="152">
        <v>25</v>
      </c>
      <c r="K115" s="191" t="s">
        <v>890</v>
      </c>
      <c r="L115" s="162"/>
      <c r="M115" s="41" t="str">
        <f t="shared" si="22"/>
        <v>-</v>
      </c>
      <c r="N115" s="139">
        <f t="shared" si="24"/>
        <v>0</v>
      </c>
      <c r="O115" s="139">
        <v>0</v>
      </c>
      <c r="P115" s="139">
        <f t="shared" si="19"/>
        <v>0</v>
      </c>
      <c r="Q115" s="153" t="s">
        <v>887</v>
      </c>
      <c r="R115" s="40">
        <v>4</v>
      </c>
      <c r="S115" s="40" t="s">
        <v>329</v>
      </c>
      <c r="T115" s="40" t="s">
        <v>330</v>
      </c>
      <c r="U115" s="40" t="s">
        <v>331</v>
      </c>
      <c r="V115" s="125" t="str">
        <f t="shared" si="20"/>
        <v/>
      </c>
      <c r="X115" s="169"/>
      <c r="Y115" s="165"/>
    </row>
    <row r="116" spans="2:25" s="44" customFormat="1" ht="15.6" customHeight="1">
      <c r="B116" s="106" t="s">
        <v>93</v>
      </c>
      <c r="C116" s="106" t="s">
        <v>47</v>
      </c>
      <c r="D116" s="40" t="s">
        <v>92</v>
      </c>
      <c r="E116" s="122" t="s">
        <v>75</v>
      </c>
      <c r="F116" s="40" t="s">
        <v>84</v>
      </c>
      <c r="G116" s="41" t="s">
        <v>49</v>
      </c>
      <c r="H116" s="45">
        <f t="shared" si="23"/>
        <v>0.66047669187326508</v>
      </c>
      <c r="I116" s="46">
        <v>69</v>
      </c>
      <c r="J116" s="152">
        <v>144</v>
      </c>
      <c r="K116" s="190" t="s">
        <v>428</v>
      </c>
      <c r="L116" s="151"/>
      <c r="M116" s="41" t="str">
        <f t="shared" si="22"/>
        <v>-</v>
      </c>
      <c r="N116" s="139">
        <f t="shared" si="24"/>
        <v>0</v>
      </c>
      <c r="O116" s="139">
        <v>0</v>
      </c>
      <c r="P116" s="139">
        <f t="shared" si="19"/>
        <v>0</v>
      </c>
      <c r="Q116" s="153" t="s">
        <v>887</v>
      </c>
      <c r="R116" s="40">
        <v>4</v>
      </c>
      <c r="S116" s="40" t="s">
        <v>314</v>
      </c>
      <c r="T116" s="40" t="s">
        <v>332</v>
      </c>
      <c r="U116" s="40" t="s">
        <v>333</v>
      </c>
      <c r="V116" s="125" t="str">
        <f t="shared" si="20"/>
        <v/>
      </c>
      <c r="X116" s="169"/>
      <c r="Y116" s="165"/>
    </row>
    <row r="117" spans="2:25" s="44" customFormat="1" ht="15.6" hidden="1" customHeight="1">
      <c r="B117" s="176" t="s">
        <v>776</v>
      </c>
      <c r="C117" s="176" t="s">
        <v>47</v>
      </c>
      <c r="D117" s="177" t="s">
        <v>92</v>
      </c>
      <c r="E117" s="178" t="s">
        <v>75</v>
      </c>
      <c r="F117" s="177" t="s">
        <v>46</v>
      </c>
      <c r="G117" s="158" t="s">
        <v>49</v>
      </c>
      <c r="H117" s="179">
        <f t="shared" si="23"/>
        <v>1.9814300756197951</v>
      </c>
      <c r="I117" s="180">
        <v>207</v>
      </c>
      <c r="J117" s="181">
        <v>25</v>
      </c>
      <c r="K117" s="189" t="s">
        <v>888</v>
      </c>
      <c r="L117" s="183"/>
      <c r="M117" s="158" t="str">
        <f>IF(L117="","-",L117/J117)</f>
        <v>-</v>
      </c>
      <c r="N117" s="159">
        <f t="shared" si="24"/>
        <v>0</v>
      </c>
      <c r="O117" s="159">
        <v>0</v>
      </c>
      <c r="P117" s="159">
        <f t="shared" si="19"/>
        <v>0</v>
      </c>
      <c r="Q117" s="184" t="s">
        <v>887</v>
      </c>
      <c r="R117" s="177">
        <v>4</v>
      </c>
      <c r="S117" s="177" t="s">
        <v>314</v>
      </c>
      <c r="T117" s="177" t="s">
        <v>332</v>
      </c>
      <c r="U117" s="177" t="s">
        <v>333</v>
      </c>
      <c r="V117" s="125" t="str">
        <f t="shared" si="20"/>
        <v/>
      </c>
      <c r="X117" s="169"/>
    </row>
    <row r="118" spans="2:25" s="44" customFormat="1" ht="15.6" customHeight="1">
      <c r="B118" s="106" t="s">
        <v>652</v>
      </c>
      <c r="C118" s="106" t="s">
        <v>47</v>
      </c>
      <c r="D118" s="40" t="s">
        <v>92</v>
      </c>
      <c r="E118" s="122" t="s">
        <v>75</v>
      </c>
      <c r="F118" s="40" t="s">
        <v>48</v>
      </c>
      <c r="G118" s="41" t="s">
        <v>49</v>
      </c>
      <c r="H118" s="45">
        <f t="shared" si="23"/>
        <v>1.9814300756197951</v>
      </c>
      <c r="I118" s="46">
        <v>207</v>
      </c>
      <c r="J118" s="152">
        <v>24</v>
      </c>
      <c r="K118" s="191" t="s">
        <v>889</v>
      </c>
      <c r="L118" s="162"/>
      <c r="M118" s="41" t="str">
        <f t="shared" ref="M118:M122" si="25">IF(L118="","-",L118/J118)</f>
        <v>-</v>
      </c>
      <c r="N118" s="139">
        <f t="shared" si="24"/>
        <v>0</v>
      </c>
      <c r="O118" s="139">
        <v>0</v>
      </c>
      <c r="P118" s="139">
        <f t="shared" si="19"/>
        <v>0</v>
      </c>
      <c r="Q118" s="154" t="s">
        <v>744</v>
      </c>
      <c r="R118" s="40">
        <v>4</v>
      </c>
      <c r="S118" s="40" t="s">
        <v>314</v>
      </c>
      <c r="T118" s="40" t="s">
        <v>332</v>
      </c>
      <c r="U118" s="40" t="s">
        <v>333</v>
      </c>
      <c r="V118" s="125" t="str">
        <f t="shared" si="20"/>
        <v/>
      </c>
      <c r="X118" s="169"/>
      <c r="Y118" s="165"/>
    </row>
    <row r="119" spans="2:25" s="44" customFormat="1" ht="15.6" customHeight="1">
      <c r="B119" s="170" t="s">
        <v>856</v>
      </c>
      <c r="C119" s="106" t="s">
        <v>47</v>
      </c>
      <c r="D119" s="40" t="s">
        <v>92</v>
      </c>
      <c r="E119" s="122" t="s">
        <v>75</v>
      </c>
      <c r="F119" s="40" t="s">
        <v>857</v>
      </c>
      <c r="G119" s="41" t="s">
        <v>49</v>
      </c>
      <c r="H119" s="45">
        <f t="shared" si="23"/>
        <v>2.3643151143869052</v>
      </c>
      <c r="I119" s="46">
        <v>247</v>
      </c>
      <c r="J119" s="152">
        <v>25</v>
      </c>
      <c r="K119" s="191" t="s">
        <v>890</v>
      </c>
      <c r="L119" s="151"/>
      <c r="M119" s="41" t="str">
        <f t="shared" si="25"/>
        <v>-</v>
      </c>
      <c r="N119" s="139">
        <f t="shared" si="24"/>
        <v>0</v>
      </c>
      <c r="O119" s="139">
        <v>0</v>
      </c>
      <c r="P119" s="139">
        <f t="shared" si="19"/>
        <v>0</v>
      </c>
      <c r="Q119" s="153" t="s">
        <v>887</v>
      </c>
      <c r="R119" s="40">
        <v>4</v>
      </c>
      <c r="S119" s="40" t="s">
        <v>314</v>
      </c>
      <c r="T119" s="40" t="s">
        <v>332</v>
      </c>
      <c r="U119" s="40" t="s">
        <v>333</v>
      </c>
      <c r="V119" s="125" t="str">
        <f t="shared" si="20"/>
        <v/>
      </c>
      <c r="X119" s="169"/>
      <c r="Y119" s="165"/>
    </row>
    <row r="120" spans="2:25" s="44" customFormat="1" ht="15.6" customHeight="1">
      <c r="B120" s="106" t="s">
        <v>806</v>
      </c>
      <c r="C120" s="106" t="s">
        <v>42</v>
      </c>
      <c r="D120" s="40" t="s">
        <v>434</v>
      </c>
      <c r="E120" s="122" t="s">
        <v>541</v>
      </c>
      <c r="F120" s="40" t="s">
        <v>729</v>
      </c>
      <c r="G120" s="41" t="s">
        <v>44</v>
      </c>
      <c r="H120" s="42">
        <v>23.13</v>
      </c>
      <c r="I120" s="43">
        <f>H120*$L$8</f>
        <v>2416.3910999999998</v>
      </c>
      <c r="J120" s="152">
        <v>10</v>
      </c>
      <c r="K120" s="191" t="s">
        <v>889</v>
      </c>
      <c r="L120" s="151"/>
      <c r="M120" s="41" t="str">
        <f t="shared" si="25"/>
        <v>-</v>
      </c>
      <c r="N120" s="140">
        <f>H120*L120</f>
        <v>0</v>
      </c>
      <c r="O120" s="140">
        <v>0</v>
      </c>
      <c r="P120" s="140">
        <f t="shared" si="19"/>
        <v>0</v>
      </c>
      <c r="Q120" s="154" t="s">
        <v>744</v>
      </c>
      <c r="R120" s="40">
        <v>4</v>
      </c>
      <c r="S120" s="40" t="s">
        <v>280</v>
      </c>
      <c r="T120" s="40" t="s">
        <v>589</v>
      </c>
      <c r="U120" s="40" t="s">
        <v>609</v>
      </c>
      <c r="V120" s="125" t="str">
        <f t="shared" si="20"/>
        <v/>
      </c>
      <c r="X120" s="169"/>
      <c r="Y120" s="165"/>
    </row>
    <row r="121" spans="2:25" s="44" customFormat="1" ht="15.6" customHeight="1">
      <c r="B121" s="106" t="s">
        <v>777</v>
      </c>
      <c r="C121" s="106" t="s">
        <v>42</v>
      </c>
      <c r="D121" s="40" t="s">
        <v>434</v>
      </c>
      <c r="E121" s="122" t="s">
        <v>541</v>
      </c>
      <c r="F121" s="40" t="s">
        <v>54</v>
      </c>
      <c r="G121" s="41" t="s">
        <v>44</v>
      </c>
      <c r="H121" s="42">
        <v>6.74</v>
      </c>
      <c r="I121" s="43">
        <f>H121*$L$8</f>
        <v>704.12779999999998</v>
      </c>
      <c r="J121" s="152">
        <v>25</v>
      </c>
      <c r="K121" s="191" t="s">
        <v>889</v>
      </c>
      <c r="L121" s="151"/>
      <c r="M121" s="41" t="str">
        <f t="shared" si="25"/>
        <v>-</v>
      </c>
      <c r="N121" s="140">
        <f>H121*L121</f>
        <v>0</v>
      </c>
      <c r="O121" s="140">
        <v>0</v>
      </c>
      <c r="P121" s="140">
        <f t="shared" si="19"/>
        <v>0</v>
      </c>
      <c r="Q121" s="154" t="s">
        <v>744</v>
      </c>
      <c r="R121" s="40">
        <v>4</v>
      </c>
      <c r="S121" s="40" t="s">
        <v>280</v>
      </c>
      <c r="T121" s="40" t="s">
        <v>589</v>
      </c>
      <c r="U121" s="40" t="s">
        <v>609</v>
      </c>
      <c r="V121" s="125" t="str">
        <f t="shared" si="20"/>
        <v/>
      </c>
      <c r="X121" s="169"/>
      <c r="Y121" s="165"/>
    </row>
    <row r="122" spans="2:25" s="44" customFormat="1" ht="15.6" customHeight="1">
      <c r="B122" s="106" t="s">
        <v>467</v>
      </c>
      <c r="C122" s="106" t="s">
        <v>47</v>
      </c>
      <c r="D122" s="40" t="s">
        <v>95</v>
      </c>
      <c r="E122" s="122"/>
      <c r="F122" s="40" t="s">
        <v>54</v>
      </c>
      <c r="G122" s="41" t="s">
        <v>49</v>
      </c>
      <c r="H122" s="45">
        <f>I122/$L$8</f>
        <v>6.3080310136881401</v>
      </c>
      <c r="I122" s="46">
        <v>659</v>
      </c>
      <c r="J122" s="152">
        <v>25</v>
      </c>
      <c r="K122" s="191" t="s">
        <v>890</v>
      </c>
      <c r="L122" s="151"/>
      <c r="M122" s="41" t="str">
        <f t="shared" si="25"/>
        <v>-</v>
      </c>
      <c r="N122" s="139">
        <f>I122*L122</f>
        <v>0</v>
      </c>
      <c r="O122" s="139">
        <v>0</v>
      </c>
      <c r="P122" s="139">
        <f t="shared" si="19"/>
        <v>0</v>
      </c>
      <c r="Q122" s="153" t="s">
        <v>887</v>
      </c>
      <c r="R122" s="40">
        <v>4</v>
      </c>
      <c r="S122" s="40" t="s">
        <v>284</v>
      </c>
      <c r="T122" s="40" t="s">
        <v>337</v>
      </c>
      <c r="U122" s="40" t="s">
        <v>610</v>
      </c>
      <c r="V122" s="125" t="str">
        <f t="shared" si="20"/>
        <v/>
      </c>
      <c r="X122" s="169"/>
      <c r="Y122" s="165"/>
    </row>
    <row r="123" spans="2:25" s="44" customFormat="1" ht="15.6" hidden="1" customHeight="1">
      <c r="B123" s="176" t="s">
        <v>96</v>
      </c>
      <c r="C123" s="176" t="s">
        <v>42</v>
      </c>
      <c r="D123" s="177" t="s">
        <v>95</v>
      </c>
      <c r="E123" s="178"/>
      <c r="F123" s="177" t="s">
        <v>54</v>
      </c>
      <c r="G123" s="158" t="s">
        <v>44</v>
      </c>
      <c r="H123" s="185">
        <v>6.74</v>
      </c>
      <c r="I123" s="186">
        <f>H123*$L$8</f>
        <v>704.12779999999998</v>
      </c>
      <c r="J123" s="181">
        <v>25</v>
      </c>
      <c r="K123" s="189" t="s">
        <v>888</v>
      </c>
      <c r="L123" s="183"/>
      <c r="M123" s="158" t="str">
        <f>IF(L123="","-",L123/J123)</f>
        <v>-</v>
      </c>
      <c r="N123" s="187">
        <f>H123*L123</f>
        <v>0</v>
      </c>
      <c r="O123" s="187">
        <v>0</v>
      </c>
      <c r="P123" s="187">
        <f t="shared" si="19"/>
        <v>0</v>
      </c>
      <c r="Q123" s="184" t="s">
        <v>744</v>
      </c>
      <c r="R123" s="177">
        <v>4</v>
      </c>
      <c r="S123" s="177" t="s">
        <v>284</v>
      </c>
      <c r="T123" s="177" t="s">
        <v>337</v>
      </c>
      <c r="U123" s="177" t="s">
        <v>610</v>
      </c>
      <c r="V123" s="125" t="str">
        <f t="shared" si="20"/>
        <v/>
      </c>
      <c r="X123" s="169"/>
    </row>
    <row r="124" spans="2:25" s="44" customFormat="1" ht="15.6" hidden="1" customHeight="1">
      <c r="B124" s="176" t="s">
        <v>779</v>
      </c>
      <c r="C124" s="176" t="s">
        <v>47</v>
      </c>
      <c r="D124" s="177" t="s">
        <v>95</v>
      </c>
      <c r="E124" s="178"/>
      <c r="F124" s="177" t="s">
        <v>54</v>
      </c>
      <c r="G124" s="158" t="s">
        <v>49</v>
      </c>
      <c r="H124" s="179">
        <f>I124/$L$8</f>
        <v>5.0445103857566762</v>
      </c>
      <c r="I124" s="180">
        <v>527</v>
      </c>
      <c r="J124" s="181">
        <v>25</v>
      </c>
      <c r="K124" s="189" t="s">
        <v>888</v>
      </c>
      <c r="L124" s="183"/>
      <c r="M124" s="158" t="str">
        <f>IF(L124="","-",L124/J124)</f>
        <v>-</v>
      </c>
      <c r="N124" s="159">
        <f>I124*L124</f>
        <v>0</v>
      </c>
      <c r="O124" s="159">
        <v>0</v>
      </c>
      <c r="P124" s="159">
        <f t="shared" si="19"/>
        <v>0</v>
      </c>
      <c r="Q124" s="184" t="s">
        <v>744</v>
      </c>
      <c r="R124" s="177">
        <v>4</v>
      </c>
      <c r="S124" s="177" t="s">
        <v>284</v>
      </c>
      <c r="T124" s="177" t="s">
        <v>337</v>
      </c>
      <c r="U124" s="177" t="s">
        <v>610</v>
      </c>
      <c r="V124" s="125" t="str">
        <f t="shared" si="20"/>
        <v/>
      </c>
      <c r="X124" s="126"/>
    </row>
    <row r="125" spans="2:25" s="44" customFormat="1" ht="15.6" customHeight="1">
      <c r="B125" s="106" t="s">
        <v>98</v>
      </c>
      <c r="C125" s="106" t="s">
        <v>42</v>
      </c>
      <c r="D125" s="40" t="s">
        <v>97</v>
      </c>
      <c r="E125" s="122"/>
      <c r="F125" s="40" t="s">
        <v>54</v>
      </c>
      <c r="G125" s="41" t="s">
        <v>44</v>
      </c>
      <c r="H125" s="42">
        <v>6.74</v>
      </c>
      <c r="I125" s="43">
        <f>H125*$L$8</f>
        <v>704.12779999999998</v>
      </c>
      <c r="J125" s="152">
        <v>25</v>
      </c>
      <c r="K125" s="192" t="s">
        <v>890</v>
      </c>
      <c r="L125" s="151"/>
      <c r="M125" s="41" t="str">
        <f t="shared" ref="M125:M126" si="26">IF(L125="","-",L125/J125)</f>
        <v>-</v>
      </c>
      <c r="N125" s="140">
        <f>H125*L125</f>
        <v>0</v>
      </c>
      <c r="O125" s="140">
        <v>0</v>
      </c>
      <c r="P125" s="140">
        <f t="shared" si="19"/>
        <v>0</v>
      </c>
      <c r="Q125" s="154" t="s">
        <v>744</v>
      </c>
      <c r="R125" s="40">
        <v>4</v>
      </c>
      <c r="S125" s="40" t="s">
        <v>338</v>
      </c>
      <c r="T125" s="40" t="s">
        <v>339</v>
      </c>
      <c r="U125" s="40" t="s">
        <v>611</v>
      </c>
      <c r="V125" s="125" t="str">
        <f t="shared" si="20"/>
        <v/>
      </c>
      <c r="X125" s="169"/>
      <c r="Y125" s="165"/>
    </row>
    <row r="126" spans="2:25" s="44" customFormat="1" ht="15.6" customHeight="1">
      <c r="B126" s="170" t="s">
        <v>830</v>
      </c>
      <c r="C126" s="106" t="s">
        <v>47</v>
      </c>
      <c r="D126" s="40" t="s">
        <v>97</v>
      </c>
      <c r="E126" s="122"/>
      <c r="F126" s="40" t="s">
        <v>829</v>
      </c>
      <c r="G126" s="41" t="s">
        <v>49</v>
      </c>
      <c r="H126" s="45">
        <f>I126/$L$8</f>
        <v>4.6233368431128552</v>
      </c>
      <c r="I126" s="46">
        <v>483</v>
      </c>
      <c r="J126" s="152">
        <v>12</v>
      </c>
      <c r="K126" s="191" t="s">
        <v>890</v>
      </c>
      <c r="L126" s="151"/>
      <c r="M126" s="41" t="str">
        <f t="shared" si="26"/>
        <v>-</v>
      </c>
      <c r="N126" s="139">
        <f>I126*L126</f>
        <v>0</v>
      </c>
      <c r="O126" s="139">
        <v>0</v>
      </c>
      <c r="P126" s="139">
        <f t="shared" si="19"/>
        <v>0</v>
      </c>
      <c r="Q126" s="154" t="s">
        <v>744</v>
      </c>
      <c r="R126" s="40">
        <v>4</v>
      </c>
      <c r="S126" s="40" t="s">
        <v>338</v>
      </c>
      <c r="T126" s="40" t="s">
        <v>339</v>
      </c>
      <c r="U126" s="40" t="s">
        <v>611</v>
      </c>
      <c r="V126" s="125" t="str">
        <f t="shared" si="20"/>
        <v/>
      </c>
      <c r="X126" s="169"/>
      <c r="Y126" s="165"/>
    </row>
    <row r="127" spans="2:25" s="44" customFormat="1" ht="15.6" hidden="1" customHeight="1">
      <c r="B127" s="176" t="s">
        <v>778</v>
      </c>
      <c r="C127" s="176" t="s">
        <v>42</v>
      </c>
      <c r="D127" s="177" t="s">
        <v>97</v>
      </c>
      <c r="E127" s="178"/>
      <c r="F127" s="177" t="s">
        <v>742</v>
      </c>
      <c r="G127" s="158" t="s">
        <v>44</v>
      </c>
      <c r="H127" s="185">
        <v>23.126315789473683</v>
      </c>
      <c r="I127" s="186">
        <f>H127*$L$8</f>
        <v>2416.0062105263155</v>
      </c>
      <c r="J127" s="181">
        <v>10</v>
      </c>
      <c r="K127" s="189" t="s">
        <v>888</v>
      </c>
      <c r="L127" s="183"/>
      <c r="M127" s="158" t="str">
        <f>IF(L127="","-",L127/J127)</f>
        <v>-</v>
      </c>
      <c r="N127" s="187">
        <f>H127*L127</f>
        <v>0</v>
      </c>
      <c r="O127" s="187">
        <v>0</v>
      </c>
      <c r="P127" s="187">
        <f t="shared" si="19"/>
        <v>0</v>
      </c>
      <c r="Q127" s="184" t="s">
        <v>744</v>
      </c>
      <c r="R127" s="177">
        <v>4</v>
      </c>
      <c r="S127" s="177" t="s">
        <v>338</v>
      </c>
      <c r="T127" s="177" t="s">
        <v>339</v>
      </c>
      <c r="U127" s="177" t="s">
        <v>611</v>
      </c>
      <c r="V127" s="125" t="str">
        <f t="shared" si="20"/>
        <v/>
      </c>
      <c r="W127" s="157"/>
      <c r="X127" s="160"/>
    </row>
    <row r="128" spans="2:25" s="44" customFormat="1" ht="15.6" customHeight="1">
      <c r="B128" s="106" t="s">
        <v>805</v>
      </c>
      <c r="C128" s="106" t="s">
        <v>42</v>
      </c>
      <c r="D128" s="40" t="s">
        <v>97</v>
      </c>
      <c r="E128" s="122"/>
      <c r="F128" s="40" t="s">
        <v>736</v>
      </c>
      <c r="G128" s="41" t="s">
        <v>44</v>
      </c>
      <c r="H128" s="42">
        <v>26.28</v>
      </c>
      <c r="I128" s="43">
        <f>H128*$L$8</f>
        <v>2745.4716000000003</v>
      </c>
      <c r="J128" s="152">
        <v>10</v>
      </c>
      <c r="K128" s="191" t="s">
        <v>890</v>
      </c>
      <c r="L128" s="151"/>
      <c r="M128" s="41" t="str">
        <f t="shared" ref="M128:M136" si="27">IF(L128="","-",L128/J128)</f>
        <v>-</v>
      </c>
      <c r="N128" s="140">
        <f>H128*L128</f>
        <v>0</v>
      </c>
      <c r="O128" s="140">
        <v>0</v>
      </c>
      <c r="P128" s="140">
        <f t="shared" si="19"/>
        <v>0</v>
      </c>
      <c r="Q128" s="154" t="s">
        <v>744</v>
      </c>
      <c r="R128" s="40">
        <v>4</v>
      </c>
      <c r="S128" s="40" t="s">
        <v>338</v>
      </c>
      <c r="T128" s="40" t="s">
        <v>339</v>
      </c>
      <c r="U128" s="40" t="s">
        <v>611</v>
      </c>
      <c r="V128" s="125" t="str">
        <f t="shared" si="20"/>
        <v/>
      </c>
      <c r="X128" s="169"/>
      <c r="Y128" s="165"/>
    </row>
    <row r="129" spans="2:25" s="44" customFormat="1" ht="15.6" customHeight="1">
      <c r="B129" s="106" t="s">
        <v>653</v>
      </c>
      <c r="C129" s="106" t="s">
        <v>47</v>
      </c>
      <c r="D129" s="40" t="s">
        <v>99</v>
      </c>
      <c r="E129" s="122"/>
      <c r="F129" s="40" t="s">
        <v>48</v>
      </c>
      <c r="G129" s="41" t="s">
        <v>49</v>
      </c>
      <c r="H129" s="45">
        <f>I129/$L$8</f>
        <v>1.7899875562362402</v>
      </c>
      <c r="I129" s="46">
        <v>187</v>
      </c>
      <c r="J129" s="152">
        <v>24</v>
      </c>
      <c r="K129" s="191" t="s">
        <v>889</v>
      </c>
      <c r="L129" s="151"/>
      <c r="M129" s="41" t="str">
        <f t="shared" si="27"/>
        <v>-</v>
      </c>
      <c r="N129" s="139">
        <f>I129*L129</f>
        <v>0</v>
      </c>
      <c r="O129" s="139">
        <v>0</v>
      </c>
      <c r="P129" s="139">
        <f t="shared" si="19"/>
        <v>0</v>
      </c>
      <c r="Q129" s="154" t="s">
        <v>744</v>
      </c>
      <c r="R129" s="40">
        <v>4</v>
      </c>
      <c r="S129" s="40" t="s">
        <v>340</v>
      </c>
      <c r="T129" s="40" t="s">
        <v>341</v>
      </c>
      <c r="U129" s="40" t="s">
        <v>342</v>
      </c>
      <c r="V129" s="125" t="str">
        <f t="shared" si="20"/>
        <v/>
      </c>
      <c r="X129" s="169"/>
      <c r="Y129" s="165"/>
    </row>
    <row r="130" spans="2:25" s="44" customFormat="1" ht="15.6" customHeight="1">
      <c r="B130" s="106" t="s">
        <v>791</v>
      </c>
      <c r="C130" s="106" t="s">
        <v>47</v>
      </c>
      <c r="D130" s="40" t="s">
        <v>100</v>
      </c>
      <c r="E130" s="122"/>
      <c r="F130" s="40" t="s">
        <v>792</v>
      </c>
      <c r="G130" s="41" t="s">
        <v>49</v>
      </c>
      <c r="H130" s="45">
        <f>I130/$L$8</f>
        <v>2.3643151143869052</v>
      </c>
      <c r="I130" s="46">
        <v>247</v>
      </c>
      <c r="J130" s="152">
        <v>25</v>
      </c>
      <c r="K130" s="191" t="s">
        <v>889</v>
      </c>
      <c r="L130" s="162"/>
      <c r="M130" s="41" t="str">
        <f t="shared" si="27"/>
        <v>-</v>
      </c>
      <c r="N130" s="139">
        <f>I130*L130</f>
        <v>0</v>
      </c>
      <c r="O130" s="139">
        <v>0</v>
      </c>
      <c r="P130" s="139">
        <f t="shared" si="19"/>
        <v>0</v>
      </c>
      <c r="Q130" s="153" t="s">
        <v>887</v>
      </c>
      <c r="R130" s="40">
        <v>4</v>
      </c>
      <c r="S130" s="40" t="s">
        <v>343</v>
      </c>
      <c r="T130" s="40" t="s">
        <v>344</v>
      </c>
      <c r="U130" s="40" t="s">
        <v>345</v>
      </c>
      <c r="V130" s="125" t="str">
        <f t="shared" si="20"/>
        <v/>
      </c>
      <c r="X130" s="169"/>
      <c r="Y130" s="165"/>
    </row>
    <row r="131" spans="2:25" s="44" customFormat="1" ht="15.6" customHeight="1">
      <c r="B131" s="106" t="s">
        <v>425</v>
      </c>
      <c r="C131" s="106" t="s">
        <v>42</v>
      </c>
      <c r="D131" s="40" t="s">
        <v>100</v>
      </c>
      <c r="E131" s="122"/>
      <c r="F131" s="40" t="s">
        <v>54</v>
      </c>
      <c r="G131" s="41" t="s">
        <v>44</v>
      </c>
      <c r="H131" s="42">
        <v>6.74</v>
      </c>
      <c r="I131" s="43">
        <f>H131*$L$8</f>
        <v>704.12779999999998</v>
      </c>
      <c r="J131" s="152">
        <v>25</v>
      </c>
      <c r="K131" s="190" t="s">
        <v>428</v>
      </c>
      <c r="L131" s="151"/>
      <c r="M131" s="41" t="str">
        <f t="shared" si="27"/>
        <v>-</v>
      </c>
      <c r="N131" s="140">
        <f>H131*L131</f>
        <v>0</v>
      </c>
      <c r="O131" s="140">
        <v>0</v>
      </c>
      <c r="P131" s="140">
        <f t="shared" si="19"/>
        <v>0</v>
      </c>
      <c r="Q131" s="154" t="s">
        <v>744</v>
      </c>
      <c r="R131" s="40">
        <v>4</v>
      </c>
      <c r="S131" s="40" t="s">
        <v>343</v>
      </c>
      <c r="T131" s="40" t="s">
        <v>344</v>
      </c>
      <c r="U131" s="40" t="s">
        <v>345</v>
      </c>
      <c r="V131" s="125" t="str">
        <f t="shared" si="20"/>
        <v/>
      </c>
      <c r="X131" s="169"/>
      <c r="Y131" s="165"/>
    </row>
    <row r="132" spans="2:25" s="44" customFormat="1" ht="15.6" customHeight="1">
      <c r="B132" s="106" t="s">
        <v>705</v>
      </c>
      <c r="C132" s="106" t="s">
        <v>47</v>
      </c>
      <c r="D132" s="40" t="s">
        <v>101</v>
      </c>
      <c r="E132" s="122"/>
      <c r="F132" s="40" t="s">
        <v>48</v>
      </c>
      <c r="G132" s="41" t="s">
        <v>49</v>
      </c>
      <c r="H132" s="45">
        <f>I132/$L$8</f>
        <v>1.3113812577773523</v>
      </c>
      <c r="I132" s="46">
        <v>137</v>
      </c>
      <c r="J132" s="152">
        <v>24</v>
      </c>
      <c r="K132" s="191" t="s">
        <v>889</v>
      </c>
      <c r="L132" s="151"/>
      <c r="M132" s="41" t="str">
        <f t="shared" si="27"/>
        <v>-</v>
      </c>
      <c r="N132" s="139">
        <f>I132*L132</f>
        <v>0</v>
      </c>
      <c r="O132" s="139">
        <v>0</v>
      </c>
      <c r="P132" s="139">
        <f t="shared" si="19"/>
        <v>0</v>
      </c>
      <c r="Q132" s="154" t="s">
        <v>744</v>
      </c>
      <c r="R132" s="40">
        <v>4</v>
      </c>
      <c r="S132" s="40" t="s">
        <v>266</v>
      </c>
      <c r="T132" s="40" t="s">
        <v>264</v>
      </c>
      <c r="U132" s="40" t="s">
        <v>346</v>
      </c>
      <c r="V132" s="125" t="str">
        <f t="shared" si="20"/>
        <v/>
      </c>
      <c r="X132" s="169"/>
      <c r="Y132" s="165"/>
    </row>
    <row r="133" spans="2:25" s="44" customFormat="1" ht="15.6" customHeight="1">
      <c r="B133" s="106" t="s">
        <v>654</v>
      </c>
      <c r="C133" s="106" t="s">
        <v>47</v>
      </c>
      <c r="D133" s="40" t="s">
        <v>102</v>
      </c>
      <c r="E133" s="122"/>
      <c r="F133" s="40" t="s">
        <v>57</v>
      </c>
      <c r="G133" s="41" t="s">
        <v>44</v>
      </c>
      <c r="H133" s="45">
        <f>I133/$L$8</f>
        <v>3.4613815096754039</v>
      </c>
      <c r="I133" s="46">
        <v>361.61052631578946</v>
      </c>
      <c r="J133" s="152">
        <v>30</v>
      </c>
      <c r="K133" s="191" t="s">
        <v>890</v>
      </c>
      <c r="L133" s="162"/>
      <c r="M133" s="41" t="str">
        <f t="shared" si="27"/>
        <v>-</v>
      </c>
      <c r="N133" s="139">
        <f>I133*L133</f>
        <v>0</v>
      </c>
      <c r="O133" s="139">
        <v>0</v>
      </c>
      <c r="P133" s="139">
        <f t="shared" si="19"/>
        <v>0</v>
      </c>
      <c r="Q133" s="154" t="s">
        <v>744</v>
      </c>
      <c r="R133" s="40">
        <v>5</v>
      </c>
      <c r="S133" s="40" t="s">
        <v>314</v>
      </c>
      <c r="T133" s="40" t="s">
        <v>264</v>
      </c>
      <c r="U133" s="40" t="s">
        <v>347</v>
      </c>
      <c r="V133" s="125" t="str">
        <f t="shared" si="20"/>
        <v/>
      </c>
      <c r="X133" s="169"/>
      <c r="Y133" s="165"/>
    </row>
    <row r="134" spans="2:25" s="44" customFormat="1" ht="15.6" customHeight="1">
      <c r="B134" s="106" t="s">
        <v>468</v>
      </c>
      <c r="C134" s="106" t="s">
        <v>42</v>
      </c>
      <c r="D134" s="40" t="s">
        <v>435</v>
      </c>
      <c r="E134" s="122" t="s">
        <v>541</v>
      </c>
      <c r="F134" s="40" t="s">
        <v>543</v>
      </c>
      <c r="G134" s="41" t="s">
        <v>44</v>
      </c>
      <c r="H134" s="42">
        <v>20.91578947368421</v>
      </c>
      <c r="I134" s="43">
        <f>H134*$L$8</f>
        <v>2185.0725263157892</v>
      </c>
      <c r="J134" s="152">
        <v>6</v>
      </c>
      <c r="K134" s="191" t="s">
        <v>890</v>
      </c>
      <c r="L134" s="151"/>
      <c r="M134" s="41" t="str">
        <f t="shared" si="27"/>
        <v>-</v>
      </c>
      <c r="N134" s="140">
        <f>H134*L134</f>
        <v>0</v>
      </c>
      <c r="O134" s="140">
        <v>0</v>
      </c>
      <c r="P134" s="140">
        <f t="shared" si="19"/>
        <v>0</v>
      </c>
      <c r="Q134" s="154" t="s">
        <v>744</v>
      </c>
      <c r="R134" s="40">
        <v>4</v>
      </c>
      <c r="S134" s="40" t="s">
        <v>340</v>
      </c>
      <c r="T134" s="40" t="s">
        <v>590</v>
      </c>
      <c r="U134" s="40" t="s">
        <v>612</v>
      </c>
      <c r="V134" s="125" t="str">
        <f t="shared" si="20"/>
        <v/>
      </c>
      <c r="X134" s="169"/>
      <c r="Y134" s="165"/>
    </row>
    <row r="135" spans="2:25" s="44" customFormat="1" ht="15.6" customHeight="1">
      <c r="B135" s="106" t="s">
        <v>469</v>
      </c>
      <c r="C135" s="106" t="s">
        <v>42</v>
      </c>
      <c r="D135" s="40" t="s">
        <v>436</v>
      </c>
      <c r="E135" s="122" t="s">
        <v>541</v>
      </c>
      <c r="F135" s="40" t="s">
        <v>543</v>
      </c>
      <c r="G135" s="41" t="s">
        <v>44</v>
      </c>
      <c r="H135" s="42">
        <v>20.91578947368421</v>
      </c>
      <c r="I135" s="43">
        <f>H135*$L$8</f>
        <v>2185.0725263157892</v>
      </c>
      <c r="J135" s="152">
        <v>6</v>
      </c>
      <c r="K135" s="191" t="s">
        <v>890</v>
      </c>
      <c r="L135" s="151"/>
      <c r="M135" s="41" t="str">
        <f t="shared" si="27"/>
        <v>-</v>
      </c>
      <c r="N135" s="140">
        <f>H135*L135</f>
        <v>0</v>
      </c>
      <c r="O135" s="140">
        <v>0</v>
      </c>
      <c r="P135" s="140">
        <f t="shared" si="19"/>
        <v>0</v>
      </c>
      <c r="Q135" s="154" t="s">
        <v>744</v>
      </c>
      <c r="R135" s="40">
        <v>4</v>
      </c>
      <c r="S135" s="40" t="s">
        <v>340</v>
      </c>
      <c r="T135" s="40" t="s">
        <v>825</v>
      </c>
      <c r="U135" s="40" t="s">
        <v>824</v>
      </c>
      <c r="V135" s="125" t="str">
        <f t="shared" si="20"/>
        <v/>
      </c>
      <c r="X135" s="169"/>
      <c r="Y135" s="165"/>
    </row>
    <row r="136" spans="2:25" s="44" customFormat="1" ht="15.6" customHeight="1">
      <c r="B136" s="106" t="s">
        <v>655</v>
      </c>
      <c r="C136" s="106" t="s">
        <v>47</v>
      </c>
      <c r="D136" s="40" t="s">
        <v>103</v>
      </c>
      <c r="E136" s="122"/>
      <c r="F136" s="40" t="s">
        <v>48</v>
      </c>
      <c r="G136" s="41" t="s">
        <v>44</v>
      </c>
      <c r="H136" s="45">
        <f>I136/$L$8</f>
        <v>2.8618742222647651</v>
      </c>
      <c r="I136" s="46">
        <v>298.98</v>
      </c>
      <c r="J136" s="152">
        <v>24</v>
      </c>
      <c r="K136" s="191" t="s">
        <v>890</v>
      </c>
      <c r="L136" s="151"/>
      <c r="M136" s="41" t="str">
        <f t="shared" si="27"/>
        <v>-</v>
      </c>
      <c r="N136" s="139">
        <f>I136*L136</f>
        <v>0</v>
      </c>
      <c r="O136" s="139">
        <v>0</v>
      </c>
      <c r="P136" s="139">
        <f t="shared" si="19"/>
        <v>0</v>
      </c>
      <c r="Q136" s="154" t="s">
        <v>744</v>
      </c>
      <c r="R136" s="40">
        <v>4</v>
      </c>
      <c r="S136" s="40" t="s">
        <v>343</v>
      </c>
      <c r="T136" s="40" t="s">
        <v>591</v>
      </c>
      <c r="U136" s="40" t="s">
        <v>592</v>
      </c>
      <c r="V136" s="125" t="str">
        <f t="shared" si="20"/>
        <v/>
      </c>
      <c r="X136" s="169"/>
      <c r="Y136" s="165"/>
    </row>
    <row r="137" spans="2:25" s="44" customFormat="1" ht="15.6" hidden="1" customHeight="1">
      <c r="B137" s="176" t="s">
        <v>470</v>
      </c>
      <c r="C137" s="176" t="s">
        <v>47</v>
      </c>
      <c r="D137" s="177" t="s">
        <v>103</v>
      </c>
      <c r="E137" s="178"/>
      <c r="F137" s="177" t="s">
        <v>68</v>
      </c>
      <c r="G137" s="158" t="s">
        <v>49</v>
      </c>
      <c r="H137" s="179">
        <f>I137/$L$8</f>
        <v>0.75619795156504266</v>
      </c>
      <c r="I137" s="180">
        <v>79</v>
      </c>
      <c r="J137" s="181">
        <v>104</v>
      </c>
      <c r="K137" s="189" t="s">
        <v>888</v>
      </c>
      <c r="L137" s="183"/>
      <c r="M137" s="158" t="str">
        <f>IF(L137="","-",L137/J137)</f>
        <v>-</v>
      </c>
      <c r="N137" s="159">
        <f>I137*L137</f>
        <v>0</v>
      </c>
      <c r="O137" s="159">
        <v>0</v>
      </c>
      <c r="P137" s="159">
        <f t="shared" si="19"/>
        <v>0</v>
      </c>
      <c r="Q137" s="184" t="s">
        <v>887</v>
      </c>
      <c r="R137" s="177">
        <v>4</v>
      </c>
      <c r="S137" s="177" t="s">
        <v>343</v>
      </c>
      <c r="T137" s="177" t="s">
        <v>348</v>
      </c>
      <c r="U137" s="177" t="s">
        <v>349</v>
      </c>
      <c r="V137" s="125" t="str">
        <f t="shared" si="20"/>
        <v/>
      </c>
      <c r="X137" s="169"/>
    </row>
    <row r="138" spans="2:25" s="44" customFormat="1" ht="15.6" hidden="1" customHeight="1">
      <c r="B138" s="176" t="s">
        <v>471</v>
      </c>
      <c r="C138" s="176" t="s">
        <v>47</v>
      </c>
      <c r="D138" s="177" t="s">
        <v>103</v>
      </c>
      <c r="E138" s="178"/>
      <c r="F138" s="177" t="s">
        <v>46</v>
      </c>
      <c r="G138" s="158" t="s">
        <v>49</v>
      </c>
      <c r="H138" s="179">
        <f>I138/$L$8</f>
        <v>3.3406719632430364</v>
      </c>
      <c r="I138" s="180">
        <v>349</v>
      </c>
      <c r="J138" s="181">
        <v>25</v>
      </c>
      <c r="K138" s="189" t="s">
        <v>888</v>
      </c>
      <c r="L138" s="183"/>
      <c r="M138" s="158" t="str">
        <f>IF(L138="","-",L138/J138)</f>
        <v>-</v>
      </c>
      <c r="N138" s="159">
        <f>I138*L138</f>
        <v>0</v>
      </c>
      <c r="O138" s="159">
        <v>0</v>
      </c>
      <c r="P138" s="159">
        <f t="shared" si="19"/>
        <v>0</v>
      </c>
      <c r="Q138" s="184" t="s">
        <v>887</v>
      </c>
      <c r="R138" s="177">
        <v>4</v>
      </c>
      <c r="S138" s="177" t="s">
        <v>343</v>
      </c>
      <c r="T138" s="177" t="s">
        <v>348</v>
      </c>
      <c r="U138" s="177" t="s">
        <v>349</v>
      </c>
      <c r="V138" s="125" t="str">
        <f t="shared" si="20"/>
        <v/>
      </c>
      <c r="X138" s="169"/>
    </row>
    <row r="139" spans="2:25" s="44" customFormat="1" ht="15.6" customHeight="1">
      <c r="B139" s="106" t="s">
        <v>656</v>
      </c>
      <c r="C139" s="106" t="s">
        <v>47</v>
      </c>
      <c r="D139" s="40" t="s">
        <v>103</v>
      </c>
      <c r="E139" s="122"/>
      <c r="F139" s="40" t="s">
        <v>48</v>
      </c>
      <c r="G139" s="41" t="s">
        <v>49</v>
      </c>
      <c r="H139" s="45">
        <f>I139/$L$8</f>
        <v>2.0771513353115729</v>
      </c>
      <c r="I139" s="46">
        <v>217</v>
      </c>
      <c r="J139" s="152">
        <v>24</v>
      </c>
      <c r="K139" s="191" t="s">
        <v>890</v>
      </c>
      <c r="L139" s="151"/>
      <c r="M139" s="41" t="str">
        <f t="shared" ref="M139:M146" si="28">IF(L139="","-",L139/J139)</f>
        <v>-</v>
      </c>
      <c r="N139" s="139">
        <f>I139*L139</f>
        <v>0</v>
      </c>
      <c r="O139" s="139">
        <v>0</v>
      </c>
      <c r="P139" s="139">
        <f t="shared" si="19"/>
        <v>0</v>
      </c>
      <c r="Q139" s="154" t="s">
        <v>744</v>
      </c>
      <c r="R139" s="40">
        <v>4</v>
      </c>
      <c r="S139" s="40" t="s">
        <v>343</v>
      </c>
      <c r="T139" s="40" t="s">
        <v>348</v>
      </c>
      <c r="U139" s="40" t="s">
        <v>349</v>
      </c>
      <c r="V139" s="125" t="str">
        <f t="shared" si="20"/>
        <v/>
      </c>
      <c r="X139" s="169"/>
      <c r="Y139" s="165"/>
    </row>
    <row r="140" spans="2:25" s="44" customFormat="1" ht="15.6" customHeight="1">
      <c r="B140" s="106" t="s">
        <v>104</v>
      </c>
      <c r="C140" s="106" t="s">
        <v>42</v>
      </c>
      <c r="D140" s="40" t="s">
        <v>103</v>
      </c>
      <c r="E140" s="122"/>
      <c r="F140" s="40" t="s">
        <v>54</v>
      </c>
      <c r="G140" s="41" t="s">
        <v>44</v>
      </c>
      <c r="H140" s="42">
        <v>6.74</v>
      </c>
      <c r="I140" s="43">
        <f>H140*$L$8</f>
        <v>704.12779999999998</v>
      </c>
      <c r="J140" s="152">
        <v>25</v>
      </c>
      <c r="K140" s="191" t="s">
        <v>890</v>
      </c>
      <c r="L140" s="151"/>
      <c r="M140" s="41" t="str">
        <f t="shared" si="28"/>
        <v>-</v>
      </c>
      <c r="N140" s="140">
        <f>H140*L140</f>
        <v>0</v>
      </c>
      <c r="O140" s="140">
        <v>0</v>
      </c>
      <c r="P140" s="140">
        <f t="shared" si="19"/>
        <v>0</v>
      </c>
      <c r="Q140" s="154" t="s">
        <v>744</v>
      </c>
      <c r="R140" s="40">
        <v>4</v>
      </c>
      <c r="S140" s="40" t="s">
        <v>343</v>
      </c>
      <c r="T140" s="40" t="s">
        <v>348</v>
      </c>
      <c r="U140" s="40" t="s">
        <v>349</v>
      </c>
      <c r="V140" s="125" t="str">
        <f t="shared" si="20"/>
        <v/>
      </c>
      <c r="X140" s="169"/>
      <c r="Y140" s="165"/>
    </row>
    <row r="141" spans="2:25" s="44" customFormat="1" ht="15.6" customHeight="1">
      <c r="B141" s="106" t="s">
        <v>755</v>
      </c>
      <c r="C141" s="106" t="s">
        <v>42</v>
      </c>
      <c r="D141" s="40" t="s">
        <v>103</v>
      </c>
      <c r="E141" s="122"/>
      <c r="F141" s="40" t="s">
        <v>732</v>
      </c>
      <c r="G141" s="41" t="s">
        <v>44</v>
      </c>
      <c r="H141" s="42">
        <v>26.284210526315789</v>
      </c>
      <c r="I141" s="43">
        <f>H141*$L$8</f>
        <v>2745.9114736842103</v>
      </c>
      <c r="J141" s="152">
        <v>10</v>
      </c>
      <c r="K141" s="191" t="s">
        <v>890</v>
      </c>
      <c r="L141" s="151"/>
      <c r="M141" s="41" t="str">
        <f t="shared" si="28"/>
        <v>-</v>
      </c>
      <c r="N141" s="140">
        <f>H141*L141</f>
        <v>0</v>
      </c>
      <c r="O141" s="140">
        <v>0</v>
      </c>
      <c r="P141" s="140">
        <f t="shared" si="19"/>
        <v>0</v>
      </c>
      <c r="Q141" s="154" t="s">
        <v>744</v>
      </c>
      <c r="R141" s="40">
        <v>4</v>
      </c>
      <c r="S141" s="40" t="s">
        <v>343</v>
      </c>
      <c r="T141" s="40" t="s">
        <v>348</v>
      </c>
      <c r="U141" s="40" t="s">
        <v>349</v>
      </c>
      <c r="V141" s="125" t="str">
        <f t="shared" si="20"/>
        <v/>
      </c>
      <c r="X141" s="169"/>
      <c r="Y141" s="165"/>
    </row>
    <row r="142" spans="2:25" s="44" customFormat="1" ht="15.6" customHeight="1">
      <c r="B142" s="106" t="s">
        <v>472</v>
      </c>
      <c r="C142" s="106" t="s">
        <v>47</v>
      </c>
      <c r="D142" s="40" t="s">
        <v>103</v>
      </c>
      <c r="E142" s="122"/>
      <c r="F142" s="40" t="s">
        <v>54</v>
      </c>
      <c r="G142" s="41" t="s">
        <v>49</v>
      </c>
      <c r="H142" s="45">
        <f>I142/$L$8</f>
        <v>6.3080310136881401</v>
      </c>
      <c r="I142" s="46">
        <v>659</v>
      </c>
      <c r="J142" s="152">
        <v>25</v>
      </c>
      <c r="K142" s="191" t="s">
        <v>890</v>
      </c>
      <c r="L142" s="151"/>
      <c r="M142" s="41" t="str">
        <f t="shared" si="28"/>
        <v>-</v>
      </c>
      <c r="N142" s="139">
        <f>I142*L142</f>
        <v>0</v>
      </c>
      <c r="O142" s="139">
        <v>0</v>
      </c>
      <c r="P142" s="139">
        <f t="shared" si="19"/>
        <v>0</v>
      </c>
      <c r="Q142" s="153" t="s">
        <v>887</v>
      </c>
      <c r="R142" s="40">
        <v>4</v>
      </c>
      <c r="S142" s="40" t="s">
        <v>343</v>
      </c>
      <c r="T142" s="40" t="s">
        <v>348</v>
      </c>
      <c r="U142" s="40" t="s">
        <v>349</v>
      </c>
      <c r="V142" s="125" t="str">
        <f t="shared" si="20"/>
        <v/>
      </c>
      <c r="X142" s="169"/>
      <c r="Y142" s="165"/>
    </row>
    <row r="143" spans="2:25" s="44" customFormat="1" ht="15.6" customHeight="1">
      <c r="B143" s="106" t="s">
        <v>657</v>
      </c>
      <c r="C143" s="106" t="s">
        <v>47</v>
      </c>
      <c r="D143" s="40" t="s">
        <v>105</v>
      </c>
      <c r="E143" s="122"/>
      <c r="F143" s="40" t="s">
        <v>48</v>
      </c>
      <c r="G143" s="41" t="s">
        <v>49</v>
      </c>
      <c r="H143" s="45">
        <f>I143/$L$8</f>
        <v>1.7899875562362402</v>
      </c>
      <c r="I143" s="46">
        <v>187</v>
      </c>
      <c r="J143" s="152">
        <v>24</v>
      </c>
      <c r="K143" s="191" t="s">
        <v>890</v>
      </c>
      <c r="L143" s="151"/>
      <c r="M143" s="41" t="str">
        <f t="shared" si="28"/>
        <v>-</v>
      </c>
      <c r="N143" s="139">
        <f>I143*L143</f>
        <v>0</v>
      </c>
      <c r="O143" s="139">
        <v>0</v>
      </c>
      <c r="P143" s="139">
        <f t="shared" si="19"/>
        <v>0</v>
      </c>
      <c r="Q143" s="154" t="s">
        <v>744</v>
      </c>
      <c r="R143" s="40">
        <v>4</v>
      </c>
      <c r="S143" s="40" t="s">
        <v>288</v>
      </c>
      <c r="T143" s="40" t="s">
        <v>350</v>
      </c>
      <c r="U143" s="40" t="s">
        <v>351</v>
      </c>
      <c r="V143" s="125" t="str">
        <f t="shared" si="20"/>
        <v/>
      </c>
      <c r="X143" s="169"/>
      <c r="Y143" s="165"/>
    </row>
    <row r="144" spans="2:25" s="44" customFormat="1" ht="15.6" customHeight="1">
      <c r="B144" s="106" t="s">
        <v>706</v>
      </c>
      <c r="C144" s="106" t="s">
        <v>47</v>
      </c>
      <c r="D144" s="40" t="s">
        <v>107</v>
      </c>
      <c r="E144" s="122"/>
      <c r="F144" s="40" t="s">
        <v>544</v>
      </c>
      <c r="G144" s="41" t="s">
        <v>49</v>
      </c>
      <c r="H144" s="45">
        <f>I144/$L$8</f>
        <v>1.8857088159280175</v>
      </c>
      <c r="I144" s="46">
        <v>197</v>
      </c>
      <c r="J144" s="152">
        <v>25</v>
      </c>
      <c r="K144" s="191" t="s">
        <v>889</v>
      </c>
      <c r="L144" s="151"/>
      <c r="M144" s="41" t="str">
        <f t="shared" si="28"/>
        <v>-</v>
      </c>
      <c r="N144" s="139">
        <f>I144*L144</f>
        <v>0</v>
      </c>
      <c r="O144" s="139">
        <v>0</v>
      </c>
      <c r="P144" s="139">
        <f t="shared" si="19"/>
        <v>0</v>
      </c>
      <c r="Q144" s="154" t="s">
        <v>744</v>
      </c>
      <c r="R144" s="40">
        <v>5</v>
      </c>
      <c r="S144" s="40" t="s">
        <v>334</v>
      </c>
      <c r="T144" s="40" t="s">
        <v>622</v>
      </c>
      <c r="U144" s="40" t="s">
        <v>352</v>
      </c>
      <c r="V144" s="125" t="str">
        <f t="shared" si="20"/>
        <v/>
      </c>
      <c r="X144" s="169"/>
      <c r="Y144" s="165"/>
    </row>
    <row r="145" spans="2:25" s="44" customFormat="1" ht="15.6" customHeight="1">
      <c r="B145" s="106" t="s">
        <v>106</v>
      </c>
      <c r="C145" s="106" t="s">
        <v>47</v>
      </c>
      <c r="D145" s="40" t="s">
        <v>107</v>
      </c>
      <c r="E145" s="122"/>
      <c r="F145" s="40" t="s">
        <v>84</v>
      </c>
      <c r="G145" s="41" t="s">
        <v>49</v>
      </c>
      <c r="H145" s="45">
        <f>I145/$L$8</f>
        <v>0.66047669187326508</v>
      </c>
      <c r="I145" s="46">
        <v>69</v>
      </c>
      <c r="J145" s="152">
        <v>144</v>
      </c>
      <c r="K145" s="191" t="s">
        <v>890</v>
      </c>
      <c r="L145" s="151"/>
      <c r="M145" s="41" t="str">
        <f t="shared" si="28"/>
        <v>-</v>
      </c>
      <c r="N145" s="139">
        <f>I145*L145</f>
        <v>0</v>
      </c>
      <c r="O145" s="139">
        <v>0</v>
      </c>
      <c r="P145" s="139">
        <f t="shared" si="19"/>
        <v>0</v>
      </c>
      <c r="Q145" s="153" t="s">
        <v>887</v>
      </c>
      <c r="R145" s="40">
        <v>5</v>
      </c>
      <c r="S145" s="40" t="s">
        <v>334</v>
      </c>
      <c r="T145" s="40" t="s">
        <v>622</v>
      </c>
      <c r="U145" s="40" t="s">
        <v>352</v>
      </c>
      <c r="V145" s="125" t="str">
        <f t="shared" si="20"/>
        <v/>
      </c>
      <c r="X145" s="169"/>
      <c r="Y145" s="165"/>
    </row>
    <row r="146" spans="2:25" s="44" customFormat="1" ht="15.6" customHeight="1">
      <c r="B146" s="106" t="s">
        <v>658</v>
      </c>
      <c r="C146" s="106" t="s">
        <v>47</v>
      </c>
      <c r="D146" s="40" t="s">
        <v>107</v>
      </c>
      <c r="E146" s="122"/>
      <c r="F146" s="40" t="s">
        <v>48</v>
      </c>
      <c r="G146" s="41" t="s">
        <v>49</v>
      </c>
      <c r="H146" s="45">
        <f>I146/$L$8</f>
        <v>1.7899875562362402</v>
      </c>
      <c r="I146" s="46">
        <v>187</v>
      </c>
      <c r="J146" s="152">
        <v>24</v>
      </c>
      <c r="K146" s="191" t="s">
        <v>890</v>
      </c>
      <c r="L146" s="151"/>
      <c r="M146" s="41" t="str">
        <f t="shared" si="28"/>
        <v>-</v>
      </c>
      <c r="N146" s="139">
        <f>I146*L146</f>
        <v>0</v>
      </c>
      <c r="O146" s="139">
        <v>0</v>
      </c>
      <c r="P146" s="139">
        <f t="shared" si="19"/>
        <v>0</v>
      </c>
      <c r="Q146" s="154" t="s">
        <v>744</v>
      </c>
      <c r="R146" s="40">
        <v>5</v>
      </c>
      <c r="S146" s="40" t="s">
        <v>334</v>
      </c>
      <c r="T146" s="40" t="s">
        <v>622</v>
      </c>
      <c r="U146" s="40" t="s">
        <v>352</v>
      </c>
      <c r="V146" s="125" t="str">
        <f t="shared" si="20"/>
        <v/>
      </c>
      <c r="X146" s="169"/>
      <c r="Y146" s="165"/>
    </row>
    <row r="147" spans="2:25" s="44" customFormat="1" ht="15.6" hidden="1" customHeight="1">
      <c r="B147" s="176" t="s">
        <v>94</v>
      </c>
      <c r="C147" s="176" t="s">
        <v>42</v>
      </c>
      <c r="D147" s="177" t="s">
        <v>437</v>
      </c>
      <c r="E147" s="178"/>
      <c r="F147" s="177" t="s">
        <v>54</v>
      </c>
      <c r="G147" s="158" t="s">
        <v>44</v>
      </c>
      <c r="H147" s="185">
        <v>6.74</v>
      </c>
      <c r="I147" s="186">
        <f>H147*$L$8</f>
        <v>704.12779999999998</v>
      </c>
      <c r="J147" s="181">
        <v>25</v>
      </c>
      <c r="K147" s="189" t="s">
        <v>888</v>
      </c>
      <c r="L147" s="183"/>
      <c r="M147" s="158" t="str">
        <f>IF(L147="","-",L147/J147)</f>
        <v>-</v>
      </c>
      <c r="N147" s="187">
        <f>H147*L147</f>
        <v>0</v>
      </c>
      <c r="O147" s="187">
        <v>0</v>
      </c>
      <c r="P147" s="187">
        <f t="shared" si="19"/>
        <v>0</v>
      </c>
      <c r="Q147" s="184" t="s">
        <v>744</v>
      </c>
      <c r="R147" s="177">
        <v>4</v>
      </c>
      <c r="S147" s="177" t="s">
        <v>334</v>
      </c>
      <c r="T147" s="177" t="s">
        <v>335</v>
      </c>
      <c r="U147" s="177" t="s">
        <v>336</v>
      </c>
      <c r="V147" s="125" t="str">
        <f t="shared" si="20"/>
        <v/>
      </c>
      <c r="X147" s="126"/>
    </row>
    <row r="148" spans="2:25" s="44" customFormat="1" ht="15.6" customHeight="1">
      <c r="B148" s="106" t="s">
        <v>473</v>
      </c>
      <c r="C148" s="106" t="s">
        <v>47</v>
      </c>
      <c r="D148" s="40" t="s">
        <v>437</v>
      </c>
      <c r="E148" s="122"/>
      <c r="F148" s="40" t="s">
        <v>54</v>
      </c>
      <c r="G148" s="41" t="s">
        <v>49</v>
      </c>
      <c r="H148" s="45">
        <f>I148/$L$8</f>
        <v>6.3080310136881401</v>
      </c>
      <c r="I148" s="46">
        <v>659</v>
      </c>
      <c r="J148" s="152">
        <v>25</v>
      </c>
      <c r="K148" s="191" t="s">
        <v>890</v>
      </c>
      <c r="L148" s="151"/>
      <c r="M148" s="41" t="str">
        <f t="shared" ref="M148:M153" si="29">IF(L148="","-",L148/J148)</f>
        <v>-</v>
      </c>
      <c r="N148" s="139">
        <f>I148*L148</f>
        <v>0</v>
      </c>
      <c r="O148" s="139">
        <v>0</v>
      </c>
      <c r="P148" s="139">
        <f t="shared" si="19"/>
        <v>0</v>
      </c>
      <c r="Q148" s="153" t="s">
        <v>887</v>
      </c>
      <c r="R148" s="40">
        <v>4</v>
      </c>
      <c r="S148" s="40" t="s">
        <v>334</v>
      </c>
      <c r="T148" s="40" t="s">
        <v>335</v>
      </c>
      <c r="U148" s="40" t="s">
        <v>336</v>
      </c>
      <c r="V148" s="125" t="str">
        <f t="shared" si="20"/>
        <v/>
      </c>
      <c r="X148" s="169"/>
      <c r="Y148" s="165"/>
    </row>
    <row r="149" spans="2:25" s="44" customFormat="1" ht="15.6" customHeight="1">
      <c r="B149" s="106" t="s">
        <v>109</v>
      </c>
      <c r="C149" s="106" t="s">
        <v>47</v>
      </c>
      <c r="D149" s="40" t="s">
        <v>108</v>
      </c>
      <c r="E149" s="122" t="s">
        <v>45</v>
      </c>
      <c r="F149" s="40" t="s">
        <v>84</v>
      </c>
      <c r="G149" s="41" t="s">
        <v>49</v>
      </c>
      <c r="H149" s="45">
        <f>I149/$L$8</f>
        <v>0.66047669187326508</v>
      </c>
      <c r="I149" s="46">
        <v>69</v>
      </c>
      <c r="J149" s="152">
        <v>144</v>
      </c>
      <c r="K149" s="190" t="s">
        <v>428</v>
      </c>
      <c r="L149" s="151"/>
      <c r="M149" s="41" t="str">
        <f t="shared" si="29"/>
        <v>-</v>
      </c>
      <c r="N149" s="139">
        <f>I149*L149</f>
        <v>0</v>
      </c>
      <c r="O149" s="139">
        <v>0</v>
      </c>
      <c r="P149" s="139">
        <f t="shared" si="19"/>
        <v>0</v>
      </c>
      <c r="Q149" s="153" t="s">
        <v>887</v>
      </c>
      <c r="R149" s="40">
        <v>4</v>
      </c>
      <c r="S149" s="40" t="s">
        <v>288</v>
      </c>
      <c r="T149" s="40" t="s">
        <v>353</v>
      </c>
      <c r="U149" s="40" t="s">
        <v>354</v>
      </c>
      <c r="V149" s="125" t="str">
        <f t="shared" si="20"/>
        <v/>
      </c>
      <c r="X149" s="169"/>
      <c r="Y149" s="165"/>
    </row>
    <row r="150" spans="2:25" s="44" customFormat="1" ht="15.6" customHeight="1">
      <c r="B150" s="106" t="s">
        <v>756</v>
      </c>
      <c r="C150" s="106" t="s">
        <v>42</v>
      </c>
      <c r="D150" s="40" t="s">
        <v>108</v>
      </c>
      <c r="E150" s="122" t="s">
        <v>45</v>
      </c>
      <c r="F150" s="40" t="s">
        <v>54</v>
      </c>
      <c r="G150" s="41" t="s">
        <v>44</v>
      </c>
      <c r="H150" s="42">
        <v>5.0421052631578949</v>
      </c>
      <c r="I150" s="43">
        <f>H150*$L$8</f>
        <v>526.74873684210525</v>
      </c>
      <c r="J150" s="152">
        <v>25</v>
      </c>
      <c r="K150" s="124" t="s">
        <v>428</v>
      </c>
      <c r="L150" s="151"/>
      <c r="M150" s="41" t="str">
        <f t="shared" si="29"/>
        <v>-</v>
      </c>
      <c r="N150" s="140">
        <f>H150*L150</f>
        <v>0</v>
      </c>
      <c r="O150" s="140">
        <v>0</v>
      </c>
      <c r="P150" s="140">
        <f t="shared" si="19"/>
        <v>0</v>
      </c>
      <c r="Q150" s="154" t="s">
        <v>744</v>
      </c>
      <c r="R150" s="40">
        <v>4</v>
      </c>
      <c r="S150" s="40" t="s">
        <v>288</v>
      </c>
      <c r="T150" s="40" t="s">
        <v>353</v>
      </c>
      <c r="U150" s="40" t="s">
        <v>354</v>
      </c>
      <c r="V150" s="125" t="str">
        <f t="shared" si="20"/>
        <v/>
      </c>
      <c r="X150" s="169"/>
      <c r="Y150" s="165"/>
    </row>
    <row r="151" spans="2:25" s="44" customFormat="1" ht="15.6" customHeight="1">
      <c r="B151" s="106" t="s">
        <v>812</v>
      </c>
      <c r="C151" s="106" t="s">
        <v>47</v>
      </c>
      <c r="D151" s="40" t="s">
        <v>108</v>
      </c>
      <c r="E151" s="122" t="s">
        <v>45</v>
      </c>
      <c r="F151" s="40" t="s">
        <v>54</v>
      </c>
      <c r="G151" s="41" t="s">
        <v>49</v>
      </c>
      <c r="H151" s="45">
        <f>I151/$L$8</f>
        <v>6.3080310136881401</v>
      </c>
      <c r="I151" s="46">
        <v>659</v>
      </c>
      <c r="J151" s="152">
        <v>25</v>
      </c>
      <c r="K151" s="190" t="s">
        <v>428</v>
      </c>
      <c r="L151" s="151"/>
      <c r="M151" s="41" t="str">
        <f t="shared" si="29"/>
        <v>-</v>
      </c>
      <c r="N151" s="139">
        <f>I151*L151</f>
        <v>0</v>
      </c>
      <c r="O151" s="139">
        <v>0</v>
      </c>
      <c r="P151" s="139">
        <f t="shared" si="19"/>
        <v>0</v>
      </c>
      <c r="Q151" s="153" t="s">
        <v>887</v>
      </c>
      <c r="R151" s="40">
        <v>4</v>
      </c>
      <c r="S151" s="40" t="s">
        <v>288</v>
      </c>
      <c r="T151" s="40" t="s">
        <v>353</v>
      </c>
      <c r="U151" s="40" t="s">
        <v>354</v>
      </c>
      <c r="V151" s="125" t="str">
        <f t="shared" si="20"/>
        <v/>
      </c>
      <c r="X151" s="169"/>
      <c r="Y151" s="165"/>
    </row>
    <row r="152" spans="2:25" s="44" customFormat="1" ht="15.6" customHeight="1">
      <c r="B152" s="106" t="s">
        <v>659</v>
      </c>
      <c r="C152" s="106" t="s">
        <v>47</v>
      </c>
      <c r="D152" s="40" t="s">
        <v>108</v>
      </c>
      <c r="E152" s="122" t="s">
        <v>45</v>
      </c>
      <c r="F152" s="40" t="s">
        <v>48</v>
      </c>
      <c r="G152" s="41" t="s">
        <v>44</v>
      </c>
      <c r="H152" s="45">
        <f>I152/$L$8</f>
        <v>2.6833188072123448</v>
      </c>
      <c r="I152" s="46">
        <v>280.32631578947365</v>
      </c>
      <c r="J152" s="152">
        <v>24</v>
      </c>
      <c r="K152" s="191" t="s">
        <v>889</v>
      </c>
      <c r="L152" s="151"/>
      <c r="M152" s="41" t="str">
        <f t="shared" si="29"/>
        <v>-</v>
      </c>
      <c r="N152" s="139">
        <f>I152*L152</f>
        <v>0</v>
      </c>
      <c r="O152" s="139">
        <v>0</v>
      </c>
      <c r="P152" s="139">
        <f t="shared" si="19"/>
        <v>0</v>
      </c>
      <c r="Q152" s="154" t="s">
        <v>744</v>
      </c>
      <c r="R152" s="40">
        <v>4</v>
      </c>
      <c r="S152" s="40" t="s">
        <v>288</v>
      </c>
      <c r="T152" s="40" t="s">
        <v>353</v>
      </c>
      <c r="U152" s="40" t="s">
        <v>354</v>
      </c>
      <c r="V152" s="125" t="str">
        <f t="shared" si="20"/>
        <v/>
      </c>
      <c r="X152" s="169"/>
      <c r="Y152" s="165"/>
    </row>
    <row r="153" spans="2:25" s="44" customFormat="1" ht="15.6" customHeight="1">
      <c r="B153" s="106" t="s">
        <v>474</v>
      </c>
      <c r="C153" s="106" t="s">
        <v>47</v>
      </c>
      <c r="D153" s="40" t="s">
        <v>108</v>
      </c>
      <c r="E153" s="122" t="s">
        <v>45</v>
      </c>
      <c r="F153" s="40" t="s">
        <v>48</v>
      </c>
      <c r="G153" s="41" t="s">
        <v>49</v>
      </c>
      <c r="H153" s="45">
        <f>I153/$L$8</f>
        <v>1.8857088159280175</v>
      </c>
      <c r="I153" s="46">
        <v>197</v>
      </c>
      <c r="J153" s="152">
        <v>24</v>
      </c>
      <c r="K153" s="191" t="s">
        <v>889</v>
      </c>
      <c r="L153" s="151"/>
      <c r="M153" s="41" t="str">
        <f t="shared" si="29"/>
        <v>-</v>
      </c>
      <c r="N153" s="139">
        <f>I153*L153</f>
        <v>0</v>
      </c>
      <c r="O153" s="139">
        <v>0</v>
      </c>
      <c r="P153" s="139">
        <f t="shared" si="19"/>
        <v>0</v>
      </c>
      <c r="Q153" s="153" t="s">
        <v>887</v>
      </c>
      <c r="R153" s="40">
        <v>4</v>
      </c>
      <c r="S153" s="40" t="s">
        <v>288</v>
      </c>
      <c r="T153" s="40" t="s">
        <v>353</v>
      </c>
      <c r="U153" s="40" t="s">
        <v>354</v>
      </c>
      <c r="V153" s="125" t="str">
        <f t="shared" si="20"/>
        <v/>
      </c>
      <c r="X153" s="169"/>
      <c r="Y153" s="165"/>
    </row>
    <row r="154" spans="2:25" s="44" customFormat="1" ht="15.6" hidden="1" customHeight="1">
      <c r="B154" s="176" t="s">
        <v>475</v>
      </c>
      <c r="C154" s="176" t="s">
        <v>47</v>
      </c>
      <c r="D154" s="177" t="s">
        <v>108</v>
      </c>
      <c r="E154" s="178" t="s">
        <v>45</v>
      </c>
      <c r="F154" s="177" t="s">
        <v>54</v>
      </c>
      <c r="G154" s="158" t="s">
        <v>49</v>
      </c>
      <c r="H154" s="179">
        <f>I154/$L$8</f>
        <v>6.3080310136881401</v>
      </c>
      <c r="I154" s="180">
        <v>659</v>
      </c>
      <c r="J154" s="181">
        <v>25</v>
      </c>
      <c r="K154" s="189" t="s">
        <v>888</v>
      </c>
      <c r="L154" s="183"/>
      <c r="M154" s="158" t="str">
        <f>IF(L154="","-",L154/J154)</f>
        <v>-</v>
      </c>
      <c r="N154" s="159">
        <f>I154*L154</f>
        <v>0</v>
      </c>
      <c r="O154" s="159">
        <v>0</v>
      </c>
      <c r="P154" s="159">
        <f t="shared" si="19"/>
        <v>0</v>
      </c>
      <c r="Q154" s="184" t="s">
        <v>887</v>
      </c>
      <c r="R154" s="177">
        <v>4</v>
      </c>
      <c r="S154" s="177" t="s">
        <v>288</v>
      </c>
      <c r="T154" s="177" t="s">
        <v>353</v>
      </c>
      <c r="U154" s="177" t="s">
        <v>354</v>
      </c>
      <c r="V154" s="125" t="str">
        <f t="shared" si="20"/>
        <v/>
      </c>
      <c r="X154" s="169"/>
    </row>
    <row r="155" spans="2:25" s="44" customFormat="1" ht="15.6" hidden="1" customHeight="1">
      <c r="B155" s="176" t="s">
        <v>753</v>
      </c>
      <c r="C155" s="176" t="s">
        <v>42</v>
      </c>
      <c r="D155" s="177" t="s">
        <v>108</v>
      </c>
      <c r="E155" s="178" t="s">
        <v>45</v>
      </c>
      <c r="F155" s="177" t="s">
        <v>732</v>
      </c>
      <c r="G155" s="158" t="s">
        <v>44</v>
      </c>
      <c r="H155" s="185">
        <v>23.126315789473683</v>
      </c>
      <c r="I155" s="186">
        <f>H155*$L$8</f>
        <v>2416.0062105263155</v>
      </c>
      <c r="J155" s="181">
        <v>10</v>
      </c>
      <c r="K155" s="189" t="s">
        <v>888</v>
      </c>
      <c r="L155" s="183"/>
      <c r="M155" s="158" t="str">
        <f>IF(L155="","-",L155/J155)</f>
        <v>-</v>
      </c>
      <c r="N155" s="187">
        <f>H155*L155</f>
        <v>0</v>
      </c>
      <c r="O155" s="187">
        <v>0</v>
      </c>
      <c r="P155" s="187">
        <f t="shared" si="19"/>
        <v>0</v>
      </c>
      <c r="Q155" s="184" t="s">
        <v>744</v>
      </c>
      <c r="R155" s="177">
        <v>4</v>
      </c>
      <c r="S155" s="177" t="s">
        <v>288</v>
      </c>
      <c r="T155" s="177" t="s">
        <v>353</v>
      </c>
      <c r="U155" s="177" t="s">
        <v>354</v>
      </c>
      <c r="V155" s="125" t="str">
        <f t="shared" si="20"/>
        <v/>
      </c>
      <c r="X155" s="126"/>
    </row>
    <row r="156" spans="2:25" s="44" customFormat="1" ht="15.6" customHeight="1">
      <c r="B156" s="106" t="s">
        <v>754</v>
      </c>
      <c r="C156" s="106" t="s">
        <v>42</v>
      </c>
      <c r="D156" s="40" t="s">
        <v>108</v>
      </c>
      <c r="E156" s="122" t="s">
        <v>45</v>
      </c>
      <c r="F156" s="40" t="s">
        <v>733</v>
      </c>
      <c r="G156" s="41" t="s">
        <v>44</v>
      </c>
      <c r="H156" s="42">
        <v>19.96842105263158</v>
      </c>
      <c r="I156" s="43">
        <f>H156*$L$8</f>
        <v>2086.1009473684212</v>
      </c>
      <c r="J156" s="152">
        <v>10</v>
      </c>
      <c r="K156" s="191" t="s">
        <v>890</v>
      </c>
      <c r="L156" s="151"/>
      <c r="M156" s="41" t="str">
        <f t="shared" ref="M156:M158" si="30">IF(L156="","-",L156/J156)</f>
        <v>-</v>
      </c>
      <c r="N156" s="140">
        <f>H156*L156</f>
        <v>0</v>
      </c>
      <c r="O156" s="140">
        <v>0</v>
      </c>
      <c r="P156" s="140">
        <f t="shared" si="19"/>
        <v>0</v>
      </c>
      <c r="Q156" s="154" t="s">
        <v>744</v>
      </c>
      <c r="R156" s="40">
        <v>4</v>
      </c>
      <c r="S156" s="40" t="s">
        <v>288</v>
      </c>
      <c r="T156" s="40" t="s">
        <v>353</v>
      </c>
      <c r="U156" s="40" t="s">
        <v>354</v>
      </c>
      <c r="V156" s="125" t="str">
        <f t="shared" si="20"/>
        <v/>
      </c>
      <c r="X156" s="169"/>
      <c r="Y156" s="165"/>
    </row>
    <row r="157" spans="2:25" s="44" customFormat="1" ht="15.6" customHeight="1">
      <c r="B157" s="106" t="s">
        <v>809</v>
      </c>
      <c r="C157" s="106" t="s">
        <v>42</v>
      </c>
      <c r="D157" s="40" t="s">
        <v>108</v>
      </c>
      <c r="E157" s="122" t="s">
        <v>45</v>
      </c>
      <c r="F157" s="40" t="s">
        <v>808</v>
      </c>
      <c r="G157" s="41" t="s">
        <v>44</v>
      </c>
      <c r="H157" s="42">
        <v>23.13</v>
      </c>
      <c r="I157" s="43">
        <f>H157*$L$8</f>
        <v>2416.3910999999998</v>
      </c>
      <c r="J157" s="152">
        <v>10</v>
      </c>
      <c r="K157" s="191" t="s">
        <v>890</v>
      </c>
      <c r="L157" s="151"/>
      <c r="M157" s="41" t="str">
        <f t="shared" si="30"/>
        <v>-</v>
      </c>
      <c r="N157" s="140">
        <f>H157*L157</f>
        <v>0</v>
      </c>
      <c r="O157" s="140">
        <v>0</v>
      </c>
      <c r="P157" s="140">
        <f t="shared" si="19"/>
        <v>0</v>
      </c>
      <c r="Q157" s="154" t="s">
        <v>744</v>
      </c>
      <c r="R157" s="40">
        <v>4</v>
      </c>
      <c r="S157" s="40" t="s">
        <v>288</v>
      </c>
      <c r="T157" s="40" t="s">
        <v>353</v>
      </c>
      <c r="U157" s="40" t="s">
        <v>354</v>
      </c>
      <c r="V157" s="125" t="str">
        <f t="shared" si="20"/>
        <v/>
      </c>
      <c r="X157" s="169"/>
      <c r="Y157" s="165"/>
    </row>
    <row r="158" spans="2:25" s="44" customFormat="1" ht="15.6" customHeight="1">
      <c r="B158" s="106" t="s">
        <v>476</v>
      </c>
      <c r="C158" s="106" t="s">
        <v>47</v>
      </c>
      <c r="D158" s="40" t="s">
        <v>110</v>
      </c>
      <c r="E158" s="122"/>
      <c r="F158" s="40" t="s">
        <v>48</v>
      </c>
      <c r="G158" s="41" t="s">
        <v>49</v>
      </c>
      <c r="H158" s="45">
        <f t="shared" ref="H158:H163" si="31">I158/$L$8</f>
        <v>2.8429214128457931</v>
      </c>
      <c r="I158" s="46">
        <v>297</v>
      </c>
      <c r="J158" s="152">
        <v>24</v>
      </c>
      <c r="K158" s="191" t="s">
        <v>890</v>
      </c>
      <c r="L158" s="151"/>
      <c r="M158" s="41" t="str">
        <f t="shared" si="30"/>
        <v>-</v>
      </c>
      <c r="N158" s="139">
        <f t="shared" ref="N158:N163" si="32">I158*L158</f>
        <v>0</v>
      </c>
      <c r="O158" s="139">
        <v>0</v>
      </c>
      <c r="P158" s="139">
        <f t="shared" si="19"/>
        <v>0</v>
      </c>
      <c r="Q158" s="153" t="s">
        <v>887</v>
      </c>
      <c r="R158" s="40">
        <v>4</v>
      </c>
      <c r="S158" s="40" t="s">
        <v>266</v>
      </c>
      <c r="T158" s="40" t="s">
        <v>355</v>
      </c>
      <c r="U158" s="40" t="s">
        <v>356</v>
      </c>
      <c r="V158" s="125" t="str">
        <f t="shared" si="20"/>
        <v/>
      </c>
      <c r="X158" s="169"/>
      <c r="Y158" s="165"/>
    </row>
    <row r="159" spans="2:25" s="44" customFormat="1" ht="15.6" hidden="1" customHeight="1">
      <c r="B159" s="176" t="s">
        <v>477</v>
      </c>
      <c r="C159" s="176" t="s">
        <v>47</v>
      </c>
      <c r="D159" s="177" t="s">
        <v>110</v>
      </c>
      <c r="E159" s="178"/>
      <c r="F159" s="177" t="s">
        <v>46</v>
      </c>
      <c r="G159" s="158" t="s">
        <v>49</v>
      </c>
      <c r="H159" s="179">
        <f t="shared" si="31"/>
        <v>4.4893270795443669</v>
      </c>
      <c r="I159" s="180">
        <v>469</v>
      </c>
      <c r="J159" s="181">
        <v>25</v>
      </c>
      <c r="K159" s="189" t="s">
        <v>888</v>
      </c>
      <c r="L159" s="183"/>
      <c r="M159" s="158" t="str">
        <f>IF(L159="","-",L159/J159)</f>
        <v>-</v>
      </c>
      <c r="N159" s="159">
        <f t="shared" si="32"/>
        <v>0</v>
      </c>
      <c r="O159" s="159">
        <v>0</v>
      </c>
      <c r="P159" s="159">
        <f t="shared" si="19"/>
        <v>0</v>
      </c>
      <c r="Q159" s="184" t="s">
        <v>887</v>
      </c>
      <c r="R159" s="177">
        <v>4</v>
      </c>
      <c r="S159" s="177" t="s">
        <v>266</v>
      </c>
      <c r="T159" s="177" t="s">
        <v>355</v>
      </c>
      <c r="U159" s="177" t="s">
        <v>356</v>
      </c>
      <c r="V159" s="125" t="str">
        <f t="shared" si="20"/>
        <v/>
      </c>
      <c r="X159" s="169"/>
    </row>
    <row r="160" spans="2:25" s="44" customFormat="1" ht="15.6" customHeight="1">
      <c r="B160" s="170" t="s">
        <v>866</v>
      </c>
      <c r="C160" s="106" t="s">
        <v>47</v>
      </c>
      <c r="D160" s="40" t="s">
        <v>111</v>
      </c>
      <c r="E160" s="122"/>
      <c r="F160" s="40" t="s">
        <v>542</v>
      </c>
      <c r="G160" s="41" t="s">
        <v>49</v>
      </c>
      <c r="H160" s="45">
        <f t="shared" si="31"/>
        <v>9.5434095912702208</v>
      </c>
      <c r="I160" s="46">
        <v>997</v>
      </c>
      <c r="J160" s="152">
        <v>25</v>
      </c>
      <c r="K160" s="191" t="s">
        <v>890</v>
      </c>
      <c r="L160" s="151"/>
      <c r="M160" s="41" t="str">
        <f t="shared" ref="M160:M169" si="33">IF(L160="","-",L160/J160)</f>
        <v>-</v>
      </c>
      <c r="N160" s="139">
        <f t="shared" si="32"/>
        <v>0</v>
      </c>
      <c r="O160" s="139">
        <v>0</v>
      </c>
      <c r="P160" s="139">
        <f t="shared" si="19"/>
        <v>0</v>
      </c>
      <c r="Q160" s="153" t="s">
        <v>887</v>
      </c>
      <c r="R160" s="40">
        <v>5</v>
      </c>
      <c r="S160" s="40" t="s">
        <v>284</v>
      </c>
      <c r="T160" s="40" t="s">
        <v>357</v>
      </c>
      <c r="U160" s="40" t="s">
        <v>358</v>
      </c>
      <c r="V160" s="125" t="str">
        <f t="shared" si="20"/>
        <v/>
      </c>
      <c r="X160" s="169"/>
      <c r="Y160" s="165"/>
    </row>
    <row r="161" spans="2:25" s="44" customFormat="1" ht="15.6" customHeight="1">
      <c r="B161" s="106" t="s">
        <v>660</v>
      </c>
      <c r="C161" s="106" t="s">
        <v>47</v>
      </c>
      <c r="D161" s="40" t="s">
        <v>111</v>
      </c>
      <c r="E161" s="122"/>
      <c r="F161" s="40" t="s">
        <v>48</v>
      </c>
      <c r="G161" s="41" t="s">
        <v>49</v>
      </c>
      <c r="H161" s="45">
        <f t="shared" si="31"/>
        <v>1.7899875562362402</v>
      </c>
      <c r="I161" s="46">
        <v>187</v>
      </c>
      <c r="J161" s="152">
        <v>24</v>
      </c>
      <c r="K161" s="191" t="s">
        <v>890</v>
      </c>
      <c r="L161" s="151"/>
      <c r="M161" s="41" t="str">
        <f t="shared" si="33"/>
        <v>-</v>
      </c>
      <c r="N161" s="139">
        <f t="shared" si="32"/>
        <v>0</v>
      </c>
      <c r="O161" s="139">
        <v>0</v>
      </c>
      <c r="P161" s="139">
        <f t="shared" ref="P161:P224" si="34">N161+O161</f>
        <v>0</v>
      </c>
      <c r="Q161" s="154" t="s">
        <v>744</v>
      </c>
      <c r="R161" s="40">
        <v>4</v>
      </c>
      <c r="S161" s="40" t="s">
        <v>284</v>
      </c>
      <c r="T161" s="40" t="s">
        <v>357</v>
      </c>
      <c r="U161" s="40" t="s">
        <v>358</v>
      </c>
      <c r="V161" s="125" t="str">
        <f t="shared" ref="V161:V224" si="35">IF(MOD(L161,J161)&gt;0,"Неверная кратность заказа!","")</f>
        <v/>
      </c>
      <c r="X161" s="169"/>
      <c r="Y161" s="165"/>
    </row>
    <row r="162" spans="2:25" s="44" customFormat="1" ht="15.6" customHeight="1">
      <c r="B162" s="106" t="s">
        <v>794</v>
      </c>
      <c r="C162" s="106" t="s">
        <v>47</v>
      </c>
      <c r="D162" s="40" t="s">
        <v>111</v>
      </c>
      <c r="E162" s="122"/>
      <c r="F162" s="40" t="s">
        <v>54</v>
      </c>
      <c r="G162" s="41" t="s">
        <v>49</v>
      </c>
      <c r="H162" s="45">
        <f t="shared" si="31"/>
        <v>4.2978845601608118</v>
      </c>
      <c r="I162" s="46">
        <v>449</v>
      </c>
      <c r="J162" s="152">
        <v>25</v>
      </c>
      <c r="K162" s="191" t="s">
        <v>890</v>
      </c>
      <c r="L162" s="151"/>
      <c r="M162" s="41" t="str">
        <f t="shared" si="33"/>
        <v>-</v>
      </c>
      <c r="N162" s="139">
        <f t="shared" si="32"/>
        <v>0</v>
      </c>
      <c r="O162" s="139">
        <v>0</v>
      </c>
      <c r="P162" s="139">
        <f t="shared" si="34"/>
        <v>0</v>
      </c>
      <c r="Q162" s="154" t="s">
        <v>744</v>
      </c>
      <c r="R162" s="40">
        <v>4</v>
      </c>
      <c r="S162" s="40" t="s">
        <v>284</v>
      </c>
      <c r="T162" s="40" t="s">
        <v>357</v>
      </c>
      <c r="U162" s="40" t="s">
        <v>358</v>
      </c>
      <c r="V162" s="125" t="str">
        <f t="shared" si="35"/>
        <v/>
      </c>
      <c r="X162" s="169"/>
      <c r="Y162" s="165"/>
    </row>
    <row r="163" spans="2:25" s="44" customFormat="1" ht="15.6" customHeight="1">
      <c r="B163" s="106" t="s">
        <v>478</v>
      </c>
      <c r="C163" s="106" t="s">
        <v>47</v>
      </c>
      <c r="D163" s="40" t="s">
        <v>112</v>
      </c>
      <c r="E163" s="122"/>
      <c r="F163" s="40" t="s">
        <v>54</v>
      </c>
      <c r="G163" s="41" t="s">
        <v>49</v>
      </c>
      <c r="H163" s="45">
        <f t="shared" si="31"/>
        <v>6.3080310136881401</v>
      </c>
      <c r="I163" s="46">
        <v>659</v>
      </c>
      <c r="J163" s="152">
        <v>25</v>
      </c>
      <c r="K163" s="191" t="s">
        <v>889</v>
      </c>
      <c r="L163" s="151"/>
      <c r="M163" s="41" t="str">
        <f t="shared" si="33"/>
        <v>-</v>
      </c>
      <c r="N163" s="139">
        <f t="shared" si="32"/>
        <v>0</v>
      </c>
      <c r="O163" s="139">
        <v>0</v>
      </c>
      <c r="P163" s="139">
        <f t="shared" si="34"/>
        <v>0</v>
      </c>
      <c r="Q163" s="153" t="s">
        <v>887</v>
      </c>
      <c r="R163" s="40">
        <v>4</v>
      </c>
      <c r="S163" s="40" t="s">
        <v>343</v>
      </c>
      <c r="T163" s="40" t="s">
        <v>359</v>
      </c>
      <c r="U163" s="40" t="s">
        <v>360</v>
      </c>
      <c r="V163" s="125" t="str">
        <f t="shared" si="35"/>
        <v/>
      </c>
      <c r="X163" s="169"/>
      <c r="Y163" s="165"/>
    </row>
    <row r="164" spans="2:25" s="44" customFormat="1" ht="15.6" customHeight="1">
      <c r="B164" s="106" t="s">
        <v>113</v>
      </c>
      <c r="C164" s="106" t="s">
        <v>42</v>
      </c>
      <c r="D164" s="40" t="s">
        <v>112</v>
      </c>
      <c r="E164" s="122"/>
      <c r="F164" s="40" t="s">
        <v>54</v>
      </c>
      <c r="G164" s="41" t="s">
        <v>44</v>
      </c>
      <c r="H164" s="42">
        <v>6.74</v>
      </c>
      <c r="I164" s="43">
        <f>H164*$L$8</f>
        <v>704.12779999999998</v>
      </c>
      <c r="J164" s="152">
        <v>25</v>
      </c>
      <c r="K164" s="191" t="s">
        <v>890</v>
      </c>
      <c r="L164" s="151"/>
      <c r="M164" s="41" t="str">
        <f t="shared" si="33"/>
        <v>-</v>
      </c>
      <c r="N164" s="140">
        <f>H164*L164</f>
        <v>0</v>
      </c>
      <c r="O164" s="140">
        <v>0</v>
      </c>
      <c r="P164" s="140">
        <f t="shared" si="34"/>
        <v>0</v>
      </c>
      <c r="Q164" s="154" t="s">
        <v>744</v>
      </c>
      <c r="R164" s="40">
        <v>4</v>
      </c>
      <c r="S164" s="40" t="s">
        <v>343</v>
      </c>
      <c r="T164" s="40" t="s">
        <v>359</v>
      </c>
      <c r="U164" s="40" t="s">
        <v>360</v>
      </c>
      <c r="V164" s="125" t="str">
        <f t="shared" si="35"/>
        <v/>
      </c>
      <c r="X164" s="169"/>
      <c r="Y164" s="165"/>
    </row>
    <row r="165" spans="2:25" s="44" customFormat="1" ht="15.6" customHeight="1">
      <c r="B165" s="106" t="s">
        <v>661</v>
      </c>
      <c r="C165" s="106" t="s">
        <v>47</v>
      </c>
      <c r="D165" s="40" t="s">
        <v>114</v>
      </c>
      <c r="E165" s="122" t="s">
        <v>79</v>
      </c>
      <c r="F165" s="40" t="s">
        <v>48</v>
      </c>
      <c r="G165" s="41" t="s">
        <v>44</v>
      </c>
      <c r="H165" s="45">
        <f t="shared" ref="H165:H191" si="36">I165/$L$8</f>
        <v>2.8618742222647651</v>
      </c>
      <c r="I165" s="46">
        <v>298.98</v>
      </c>
      <c r="J165" s="152">
        <v>24</v>
      </c>
      <c r="K165" s="191" t="s">
        <v>889</v>
      </c>
      <c r="L165" s="151"/>
      <c r="M165" s="41" t="str">
        <f t="shared" si="33"/>
        <v>-</v>
      </c>
      <c r="N165" s="139">
        <f t="shared" ref="N165:N191" si="37">I165*L165</f>
        <v>0</v>
      </c>
      <c r="O165" s="139">
        <v>0</v>
      </c>
      <c r="P165" s="139">
        <f t="shared" si="34"/>
        <v>0</v>
      </c>
      <c r="Q165" s="154" t="s">
        <v>744</v>
      </c>
      <c r="R165" s="40" t="s">
        <v>419</v>
      </c>
      <c r="S165" s="40" t="s">
        <v>284</v>
      </c>
      <c r="T165" s="40" t="s">
        <v>361</v>
      </c>
      <c r="U165" s="40" t="s">
        <v>362</v>
      </c>
      <c r="V165" s="125" t="str">
        <f t="shared" si="35"/>
        <v/>
      </c>
      <c r="X165" s="169"/>
      <c r="Y165" s="165"/>
    </row>
    <row r="166" spans="2:25" s="44" customFormat="1" ht="15.6" customHeight="1">
      <c r="B166" s="106" t="s">
        <v>662</v>
      </c>
      <c r="C166" s="106" t="s">
        <v>47</v>
      </c>
      <c r="D166" s="40" t="s">
        <v>114</v>
      </c>
      <c r="E166" s="122" t="s">
        <v>79</v>
      </c>
      <c r="F166" s="40" t="s">
        <v>57</v>
      </c>
      <c r="G166" s="41" t="s">
        <v>44</v>
      </c>
      <c r="H166" s="45">
        <f t="shared" si="36"/>
        <v>2.9626233670708788</v>
      </c>
      <c r="I166" s="46">
        <v>309.50526315789472</v>
      </c>
      <c r="J166" s="152">
        <v>24</v>
      </c>
      <c r="K166" s="191" t="s">
        <v>890</v>
      </c>
      <c r="L166" s="151"/>
      <c r="M166" s="41" t="str">
        <f t="shared" si="33"/>
        <v>-</v>
      </c>
      <c r="N166" s="139">
        <f t="shared" si="37"/>
        <v>0</v>
      </c>
      <c r="O166" s="139">
        <v>0</v>
      </c>
      <c r="P166" s="139">
        <f t="shared" si="34"/>
        <v>0</v>
      </c>
      <c r="Q166" s="154" t="s">
        <v>744</v>
      </c>
      <c r="R166" s="40" t="s">
        <v>419</v>
      </c>
      <c r="S166" s="40" t="s">
        <v>284</v>
      </c>
      <c r="T166" s="40" t="s">
        <v>361</v>
      </c>
      <c r="U166" s="40" t="s">
        <v>362</v>
      </c>
      <c r="V166" s="125" t="str">
        <f t="shared" si="35"/>
        <v/>
      </c>
      <c r="X166" s="169"/>
      <c r="Y166" s="165"/>
    </row>
    <row r="167" spans="2:25" s="44" customFormat="1" ht="15.6" customHeight="1">
      <c r="B167" s="106" t="s">
        <v>479</v>
      </c>
      <c r="C167" s="106" t="s">
        <v>47</v>
      </c>
      <c r="D167" s="40" t="s">
        <v>115</v>
      </c>
      <c r="E167" s="122"/>
      <c r="F167" s="40" t="s">
        <v>84</v>
      </c>
      <c r="G167" s="41" t="s">
        <v>49</v>
      </c>
      <c r="H167" s="45">
        <f t="shared" si="36"/>
        <v>0.66047669187326508</v>
      </c>
      <c r="I167" s="46">
        <v>69</v>
      </c>
      <c r="J167" s="152">
        <v>144</v>
      </c>
      <c r="K167" s="190" t="s">
        <v>428</v>
      </c>
      <c r="L167" s="151"/>
      <c r="M167" s="41" t="str">
        <f t="shared" si="33"/>
        <v>-</v>
      </c>
      <c r="N167" s="139">
        <f t="shared" si="37"/>
        <v>0</v>
      </c>
      <c r="O167" s="139">
        <v>0</v>
      </c>
      <c r="P167" s="139">
        <f t="shared" si="34"/>
        <v>0</v>
      </c>
      <c r="Q167" s="153" t="s">
        <v>887</v>
      </c>
      <c r="R167" s="40">
        <v>4</v>
      </c>
      <c r="S167" s="40" t="s">
        <v>343</v>
      </c>
      <c r="T167" s="40" t="s">
        <v>363</v>
      </c>
      <c r="U167" s="40" t="s">
        <v>364</v>
      </c>
      <c r="V167" s="125" t="str">
        <f t="shared" si="35"/>
        <v/>
      </c>
      <c r="X167" s="169"/>
      <c r="Y167" s="165"/>
    </row>
    <row r="168" spans="2:25" s="44" customFormat="1" ht="15.6" customHeight="1">
      <c r="B168" s="106" t="s">
        <v>481</v>
      </c>
      <c r="C168" s="106" t="s">
        <v>47</v>
      </c>
      <c r="D168" s="40" t="s">
        <v>115</v>
      </c>
      <c r="E168" s="122"/>
      <c r="F168" s="40" t="s">
        <v>743</v>
      </c>
      <c r="G168" s="41" t="s">
        <v>49</v>
      </c>
      <c r="H168" s="45">
        <f t="shared" si="36"/>
        <v>2.8429214128457931</v>
      </c>
      <c r="I168" s="46">
        <v>297</v>
      </c>
      <c r="J168" s="152">
        <v>25</v>
      </c>
      <c r="K168" s="191" t="s">
        <v>889</v>
      </c>
      <c r="L168" s="151"/>
      <c r="M168" s="41" t="str">
        <f t="shared" si="33"/>
        <v>-</v>
      </c>
      <c r="N168" s="139">
        <f t="shared" si="37"/>
        <v>0</v>
      </c>
      <c r="O168" s="139">
        <v>0</v>
      </c>
      <c r="P168" s="139">
        <f t="shared" si="34"/>
        <v>0</v>
      </c>
      <c r="Q168" s="153" t="s">
        <v>887</v>
      </c>
      <c r="R168" s="40">
        <v>4</v>
      </c>
      <c r="S168" s="40" t="s">
        <v>343</v>
      </c>
      <c r="T168" s="40" t="s">
        <v>363</v>
      </c>
      <c r="U168" s="40" t="s">
        <v>364</v>
      </c>
      <c r="V168" s="125" t="str">
        <f t="shared" si="35"/>
        <v/>
      </c>
      <c r="X168" s="169"/>
      <c r="Y168" s="165"/>
    </row>
    <row r="169" spans="2:25" s="44" customFormat="1" ht="15.6" customHeight="1">
      <c r="B169" s="106" t="s">
        <v>480</v>
      </c>
      <c r="C169" s="106" t="s">
        <v>47</v>
      </c>
      <c r="D169" s="40" t="s">
        <v>115</v>
      </c>
      <c r="E169" s="122"/>
      <c r="F169" s="40" t="s">
        <v>48</v>
      </c>
      <c r="G169" s="41" t="s">
        <v>49</v>
      </c>
      <c r="H169" s="45">
        <f t="shared" si="36"/>
        <v>1.7899875562362402</v>
      </c>
      <c r="I169" s="46">
        <v>187</v>
      </c>
      <c r="J169" s="152">
        <v>24</v>
      </c>
      <c r="K169" s="191" t="s">
        <v>889</v>
      </c>
      <c r="L169" s="151"/>
      <c r="M169" s="41" t="str">
        <f t="shared" si="33"/>
        <v>-</v>
      </c>
      <c r="N169" s="139">
        <f t="shared" si="37"/>
        <v>0</v>
      </c>
      <c r="O169" s="139">
        <v>0</v>
      </c>
      <c r="P169" s="139">
        <f t="shared" si="34"/>
        <v>0</v>
      </c>
      <c r="Q169" s="153" t="s">
        <v>887</v>
      </c>
      <c r="R169" s="40">
        <v>4</v>
      </c>
      <c r="S169" s="40" t="s">
        <v>343</v>
      </c>
      <c r="T169" s="40" t="s">
        <v>363</v>
      </c>
      <c r="U169" s="40" t="s">
        <v>364</v>
      </c>
      <c r="V169" s="125" t="str">
        <f t="shared" si="35"/>
        <v/>
      </c>
      <c r="X169" s="169"/>
      <c r="Y169" s="165"/>
    </row>
    <row r="170" spans="2:25" s="44" customFormat="1" ht="15.6" hidden="1" customHeight="1">
      <c r="B170" s="176" t="s">
        <v>782</v>
      </c>
      <c r="C170" s="176" t="s">
        <v>47</v>
      </c>
      <c r="D170" s="177" t="s">
        <v>115</v>
      </c>
      <c r="E170" s="178"/>
      <c r="F170" s="177" t="s">
        <v>790</v>
      </c>
      <c r="G170" s="158" t="s">
        <v>44</v>
      </c>
      <c r="H170" s="179">
        <f t="shared" si="36"/>
        <v>5.2404518043457458</v>
      </c>
      <c r="I170" s="180">
        <v>547.47</v>
      </c>
      <c r="J170" s="181">
        <v>25</v>
      </c>
      <c r="K170" s="189" t="s">
        <v>888</v>
      </c>
      <c r="L170" s="183"/>
      <c r="M170" s="158" t="str">
        <f>IF(L170="","-",L170/J170)</f>
        <v>-</v>
      </c>
      <c r="N170" s="159">
        <f t="shared" si="37"/>
        <v>0</v>
      </c>
      <c r="O170" s="159">
        <v>0</v>
      </c>
      <c r="P170" s="159">
        <f t="shared" si="34"/>
        <v>0</v>
      </c>
      <c r="Q170" s="184" t="s">
        <v>744</v>
      </c>
      <c r="R170" s="177">
        <v>4</v>
      </c>
      <c r="S170" s="177" t="s">
        <v>343</v>
      </c>
      <c r="T170" s="177" t="s">
        <v>363</v>
      </c>
      <c r="U170" s="177" t="s">
        <v>364</v>
      </c>
      <c r="V170" s="125" t="str">
        <f t="shared" si="35"/>
        <v/>
      </c>
      <c r="X170" s="169"/>
    </row>
    <row r="171" spans="2:25" s="44" customFormat="1" ht="15.6" customHeight="1">
      <c r="B171" s="106" t="s">
        <v>482</v>
      </c>
      <c r="C171" s="106" t="s">
        <v>47</v>
      </c>
      <c r="D171" s="40" t="s">
        <v>116</v>
      </c>
      <c r="E171" s="122"/>
      <c r="F171" s="40" t="s">
        <v>46</v>
      </c>
      <c r="G171" s="41" t="s">
        <v>49</v>
      </c>
      <c r="H171" s="45">
        <f t="shared" si="36"/>
        <v>4.4893270795443669</v>
      </c>
      <c r="I171" s="46">
        <v>469</v>
      </c>
      <c r="J171" s="152">
        <v>25</v>
      </c>
      <c r="K171" s="191" t="s">
        <v>890</v>
      </c>
      <c r="L171" s="151"/>
      <c r="M171" s="41" t="str">
        <f t="shared" ref="M171:M172" si="38">IF(L171="","-",L171/J171)</f>
        <v>-</v>
      </c>
      <c r="N171" s="139">
        <f t="shared" si="37"/>
        <v>0</v>
      </c>
      <c r="O171" s="139">
        <v>0</v>
      </c>
      <c r="P171" s="139">
        <f t="shared" si="34"/>
        <v>0</v>
      </c>
      <c r="Q171" s="153" t="s">
        <v>887</v>
      </c>
      <c r="R171" s="40">
        <v>4</v>
      </c>
      <c r="S171" s="40" t="s">
        <v>343</v>
      </c>
      <c r="T171" s="40" t="s">
        <v>365</v>
      </c>
      <c r="U171" s="40" t="s">
        <v>366</v>
      </c>
      <c r="V171" s="125" t="str">
        <f t="shared" si="35"/>
        <v/>
      </c>
      <c r="X171" s="169"/>
      <c r="Y171" s="165"/>
    </row>
    <row r="172" spans="2:25" s="44" customFormat="1" ht="15.6" customHeight="1">
      <c r="B172" s="170" t="s">
        <v>828</v>
      </c>
      <c r="C172" s="106" t="s">
        <v>47</v>
      </c>
      <c r="D172" s="40" t="s">
        <v>867</v>
      </c>
      <c r="E172" s="122"/>
      <c r="F172" s="40" t="s">
        <v>829</v>
      </c>
      <c r="G172" s="41" t="s">
        <v>49</v>
      </c>
      <c r="H172" s="45">
        <f t="shared" si="36"/>
        <v>6.116588494304585</v>
      </c>
      <c r="I172" s="46">
        <v>639</v>
      </c>
      <c r="J172" s="152">
        <v>12</v>
      </c>
      <c r="K172" s="191" t="s">
        <v>890</v>
      </c>
      <c r="L172" s="151"/>
      <c r="M172" s="41" t="str">
        <f t="shared" si="38"/>
        <v>-</v>
      </c>
      <c r="N172" s="139">
        <f t="shared" si="37"/>
        <v>0</v>
      </c>
      <c r="O172" s="139">
        <v>0</v>
      </c>
      <c r="P172" s="139">
        <f t="shared" si="34"/>
        <v>0</v>
      </c>
      <c r="Q172" s="154" t="s">
        <v>744</v>
      </c>
      <c r="R172" s="40">
        <v>4</v>
      </c>
      <c r="S172" s="40" t="s">
        <v>878</v>
      </c>
      <c r="T172" s="40" t="s">
        <v>879</v>
      </c>
      <c r="U172" s="40" t="s">
        <v>880</v>
      </c>
      <c r="V172" s="125" t="str">
        <f t="shared" si="35"/>
        <v/>
      </c>
      <c r="X172" s="169"/>
      <c r="Y172" s="165"/>
    </row>
    <row r="173" spans="2:25" s="44" customFormat="1" ht="15.6" hidden="1" customHeight="1">
      <c r="B173" s="176" t="s">
        <v>773</v>
      </c>
      <c r="C173" s="176" t="s">
        <v>47</v>
      </c>
      <c r="D173" s="177" t="s">
        <v>117</v>
      </c>
      <c r="E173" s="178"/>
      <c r="F173" s="177" t="s">
        <v>46</v>
      </c>
      <c r="G173" s="158" t="s">
        <v>49</v>
      </c>
      <c r="H173" s="179">
        <f t="shared" si="36"/>
        <v>2.3643151143869052</v>
      </c>
      <c r="I173" s="180">
        <v>247</v>
      </c>
      <c r="J173" s="181">
        <v>25</v>
      </c>
      <c r="K173" s="189" t="s">
        <v>888</v>
      </c>
      <c r="L173" s="183"/>
      <c r="M173" s="158" t="str">
        <f>IF(L173="","-",L173/J173)</f>
        <v>-</v>
      </c>
      <c r="N173" s="159">
        <f t="shared" si="37"/>
        <v>0</v>
      </c>
      <c r="O173" s="159">
        <v>0</v>
      </c>
      <c r="P173" s="159">
        <f t="shared" si="34"/>
        <v>0</v>
      </c>
      <c r="Q173" s="184" t="s">
        <v>887</v>
      </c>
      <c r="R173" s="177">
        <v>4</v>
      </c>
      <c r="S173" s="177" t="s">
        <v>280</v>
      </c>
      <c r="T173" s="177" t="s">
        <v>368</v>
      </c>
      <c r="U173" s="177" t="s">
        <v>369</v>
      </c>
      <c r="V173" s="125" t="str">
        <f t="shared" si="35"/>
        <v/>
      </c>
      <c r="X173" s="169"/>
    </row>
    <row r="174" spans="2:25" s="44" customFormat="1" ht="15.6" hidden="1" customHeight="1">
      <c r="B174" s="176" t="s">
        <v>483</v>
      </c>
      <c r="C174" s="176" t="s">
        <v>47</v>
      </c>
      <c r="D174" s="177" t="s">
        <v>118</v>
      </c>
      <c r="E174" s="178"/>
      <c r="F174" s="177" t="s">
        <v>46</v>
      </c>
      <c r="G174" s="158" t="s">
        <v>49</v>
      </c>
      <c r="H174" s="179">
        <f t="shared" si="36"/>
        <v>4.4893270795443669</v>
      </c>
      <c r="I174" s="180">
        <v>469</v>
      </c>
      <c r="J174" s="181">
        <v>25</v>
      </c>
      <c r="K174" s="189" t="s">
        <v>888</v>
      </c>
      <c r="L174" s="183"/>
      <c r="M174" s="158" t="str">
        <f>IF(L174="","-",L174/J174)</f>
        <v>-</v>
      </c>
      <c r="N174" s="159">
        <f t="shared" si="37"/>
        <v>0</v>
      </c>
      <c r="O174" s="159">
        <v>0</v>
      </c>
      <c r="P174" s="159">
        <f t="shared" si="34"/>
        <v>0</v>
      </c>
      <c r="Q174" s="184" t="s">
        <v>887</v>
      </c>
      <c r="R174" s="177">
        <v>4</v>
      </c>
      <c r="S174" s="177" t="s">
        <v>284</v>
      </c>
      <c r="T174" s="177" t="s">
        <v>367</v>
      </c>
      <c r="U174" s="177" t="s">
        <v>366</v>
      </c>
      <c r="V174" s="125" t="str">
        <f t="shared" si="35"/>
        <v/>
      </c>
      <c r="X174" s="169"/>
    </row>
    <row r="175" spans="2:25" s="44" customFormat="1" ht="15.6" hidden="1" customHeight="1">
      <c r="B175" s="176" t="s">
        <v>484</v>
      </c>
      <c r="C175" s="176" t="s">
        <v>47</v>
      </c>
      <c r="D175" s="177" t="s">
        <v>119</v>
      </c>
      <c r="E175" s="178"/>
      <c r="F175" s="177" t="s">
        <v>68</v>
      </c>
      <c r="G175" s="158" t="s">
        <v>49</v>
      </c>
      <c r="H175" s="179">
        <f t="shared" si="36"/>
        <v>0.75619795156504266</v>
      </c>
      <c r="I175" s="180">
        <v>79</v>
      </c>
      <c r="J175" s="181">
        <v>104</v>
      </c>
      <c r="K175" s="189" t="s">
        <v>888</v>
      </c>
      <c r="L175" s="183"/>
      <c r="M175" s="158" t="str">
        <f>IF(L175="","-",L175/J175)</f>
        <v>-</v>
      </c>
      <c r="N175" s="159">
        <f t="shared" si="37"/>
        <v>0</v>
      </c>
      <c r="O175" s="159">
        <v>0</v>
      </c>
      <c r="P175" s="159">
        <f t="shared" si="34"/>
        <v>0</v>
      </c>
      <c r="Q175" s="184" t="s">
        <v>887</v>
      </c>
      <c r="R175" s="177">
        <v>4</v>
      </c>
      <c r="S175" s="177" t="s">
        <v>343</v>
      </c>
      <c r="T175" s="177" t="s">
        <v>370</v>
      </c>
      <c r="U175" s="177" t="s">
        <v>371</v>
      </c>
      <c r="V175" s="125" t="str">
        <f t="shared" si="35"/>
        <v/>
      </c>
      <c r="X175" s="169"/>
    </row>
    <row r="176" spans="2:25" s="44" customFormat="1" ht="15.6" customHeight="1">
      <c r="B176" s="170" t="s">
        <v>826</v>
      </c>
      <c r="C176" s="106" t="s">
        <v>47</v>
      </c>
      <c r="D176" s="40" t="s">
        <v>119</v>
      </c>
      <c r="E176" s="122"/>
      <c r="F176" s="40" t="s">
        <v>84</v>
      </c>
      <c r="G176" s="41" t="s">
        <v>49</v>
      </c>
      <c r="H176" s="45">
        <f t="shared" si="36"/>
        <v>0.66047669187326508</v>
      </c>
      <c r="I176" s="46">
        <v>69</v>
      </c>
      <c r="J176" s="152">
        <v>144</v>
      </c>
      <c r="K176" s="191" t="s">
        <v>890</v>
      </c>
      <c r="L176" s="151"/>
      <c r="M176" s="41" t="str">
        <f t="shared" ref="M176:M185" si="39">IF(L176="","-",L176/J176)</f>
        <v>-</v>
      </c>
      <c r="N176" s="139">
        <f t="shared" si="37"/>
        <v>0</v>
      </c>
      <c r="O176" s="139">
        <v>0</v>
      </c>
      <c r="P176" s="139">
        <f t="shared" si="34"/>
        <v>0</v>
      </c>
      <c r="Q176" s="153" t="s">
        <v>887</v>
      </c>
      <c r="R176" s="40">
        <v>4</v>
      </c>
      <c r="S176" s="40" t="s">
        <v>343</v>
      </c>
      <c r="T176" s="40" t="s">
        <v>370</v>
      </c>
      <c r="U176" s="40" t="s">
        <v>371</v>
      </c>
      <c r="V176" s="125" t="str">
        <f t="shared" si="35"/>
        <v/>
      </c>
      <c r="X176" s="169"/>
      <c r="Y176" s="165"/>
    </row>
    <row r="177" spans="2:25" s="44" customFormat="1" ht="15.6" customHeight="1">
      <c r="B177" s="106" t="s">
        <v>663</v>
      </c>
      <c r="C177" s="106" t="s">
        <v>47</v>
      </c>
      <c r="D177" s="40" t="s">
        <v>119</v>
      </c>
      <c r="E177" s="122"/>
      <c r="F177" s="40" t="s">
        <v>48</v>
      </c>
      <c r="G177" s="41" t="s">
        <v>44</v>
      </c>
      <c r="H177" s="45">
        <f t="shared" si="36"/>
        <v>2.8618742222647651</v>
      </c>
      <c r="I177" s="46">
        <v>298.98</v>
      </c>
      <c r="J177" s="152">
        <v>24</v>
      </c>
      <c r="K177" s="191" t="s">
        <v>890</v>
      </c>
      <c r="L177" s="151"/>
      <c r="M177" s="41" t="str">
        <f t="shared" si="39"/>
        <v>-</v>
      </c>
      <c r="N177" s="139">
        <f t="shared" si="37"/>
        <v>0</v>
      </c>
      <c r="O177" s="139">
        <v>0</v>
      </c>
      <c r="P177" s="139">
        <f t="shared" si="34"/>
        <v>0</v>
      </c>
      <c r="Q177" s="154" t="s">
        <v>744</v>
      </c>
      <c r="R177" s="40">
        <v>4</v>
      </c>
      <c r="S177" s="40" t="s">
        <v>343</v>
      </c>
      <c r="T177" s="40" t="s">
        <v>370</v>
      </c>
      <c r="U177" s="40" t="s">
        <v>371</v>
      </c>
      <c r="V177" s="125" t="str">
        <f t="shared" si="35"/>
        <v/>
      </c>
      <c r="X177" s="169"/>
      <c r="Y177" s="165"/>
    </row>
    <row r="178" spans="2:25" s="44" customFormat="1" ht="15.6" customHeight="1">
      <c r="B178" s="106" t="s">
        <v>485</v>
      </c>
      <c r="C178" s="106" t="s">
        <v>47</v>
      </c>
      <c r="D178" s="40" t="s">
        <v>119</v>
      </c>
      <c r="E178" s="122"/>
      <c r="F178" s="40" t="s">
        <v>46</v>
      </c>
      <c r="G178" s="41" t="s">
        <v>49</v>
      </c>
      <c r="H178" s="45">
        <f t="shared" si="36"/>
        <v>3.3406719632430364</v>
      </c>
      <c r="I178" s="46">
        <v>349</v>
      </c>
      <c r="J178" s="152">
        <v>25</v>
      </c>
      <c r="K178" s="191" t="s">
        <v>890</v>
      </c>
      <c r="L178" s="162"/>
      <c r="M178" s="41" t="str">
        <f t="shared" si="39"/>
        <v>-</v>
      </c>
      <c r="N178" s="139">
        <f t="shared" si="37"/>
        <v>0</v>
      </c>
      <c r="O178" s="139">
        <v>0</v>
      </c>
      <c r="P178" s="139">
        <f t="shared" si="34"/>
        <v>0</v>
      </c>
      <c r="Q178" s="153" t="s">
        <v>887</v>
      </c>
      <c r="R178" s="40">
        <v>4</v>
      </c>
      <c r="S178" s="40" t="s">
        <v>343</v>
      </c>
      <c r="T178" s="40" t="s">
        <v>370</v>
      </c>
      <c r="U178" s="40" t="s">
        <v>371</v>
      </c>
      <c r="V178" s="125" t="str">
        <f t="shared" si="35"/>
        <v/>
      </c>
      <c r="X178" s="169"/>
      <c r="Y178" s="165"/>
    </row>
    <row r="179" spans="2:25" s="44" customFormat="1" ht="15.6" customHeight="1">
      <c r="B179" s="106" t="s">
        <v>664</v>
      </c>
      <c r="C179" s="106" t="s">
        <v>47</v>
      </c>
      <c r="D179" s="40" t="s">
        <v>120</v>
      </c>
      <c r="E179" s="122"/>
      <c r="F179" s="40" t="s">
        <v>48</v>
      </c>
      <c r="G179" s="41" t="s">
        <v>49</v>
      </c>
      <c r="H179" s="45">
        <f t="shared" si="36"/>
        <v>1.7899875562362402</v>
      </c>
      <c r="I179" s="46">
        <v>187</v>
      </c>
      <c r="J179" s="152">
        <v>24</v>
      </c>
      <c r="K179" s="191" t="s">
        <v>890</v>
      </c>
      <c r="L179" s="151"/>
      <c r="M179" s="41" t="str">
        <f t="shared" si="39"/>
        <v>-</v>
      </c>
      <c r="N179" s="139">
        <f t="shared" si="37"/>
        <v>0</v>
      </c>
      <c r="O179" s="139">
        <v>0</v>
      </c>
      <c r="P179" s="139">
        <f t="shared" si="34"/>
        <v>0</v>
      </c>
      <c r="Q179" s="154" t="s">
        <v>744</v>
      </c>
      <c r="R179" s="40">
        <v>4</v>
      </c>
      <c r="S179" s="40" t="s">
        <v>266</v>
      </c>
      <c r="T179" s="40" t="s">
        <v>372</v>
      </c>
      <c r="U179" s="40" t="s">
        <v>373</v>
      </c>
      <c r="V179" s="125" t="str">
        <f t="shared" si="35"/>
        <v/>
      </c>
      <c r="X179" s="169"/>
      <c r="Y179" s="165"/>
    </row>
    <row r="180" spans="2:25" s="44" customFormat="1" ht="15.6" customHeight="1">
      <c r="B180" s="106" t="s">
        <v>486</v>
      </c>
      <c r="C180" s="106" t="s">
        <v>47</v>
      </c>
      <c r="D180" s="40" t="s">
        <v>121</v>
      </c>
      <c r="E180" s="122"/>
      <c r="F180" s="40" t="s">
        <v>54</v>
      </c>
      <c r="G180" s="41" t="s">
        <v>49</v>
      </c>
      <c r="H180" s="45">
        <f t="shared" si="36"/>
        <v>6.3080310136881401</v>
      </c>
      <c r="I180" s="46">
        <v>659</v>
      </c>
      <c r="J180" s="152">
        <v>25</v>
      </c>
      <c r="K180" s="191" t="s">
        <v>890</v>
      </c>
      <c r="L180" s="151"/>
      <c r="M180" s="41" t="str">
        <f t="shared" si="39"/>
        <v>-</v>
      </c>
      <c r="N180" s="139">
        <f t="shared" si="37"/>
        <v>0</v>
      </c>
      <c r="O180" s="139">
        <v>0</v>
      </c>
      <c r="P180" s="139">
        <f t="shared" si="34"/>
        <v>0</v>
      </c>
      <c r="Q180" s="153" t="s">
        <v>887</v>
      </c>
      <c r="R180" s="40">
        <v>4</v>
      </c>
      <c r="S180" s="40" t="s">
        <v>266</v>
      </c>
      <c r="T180" s="40" t="s">
        <v>308</v>
      </c>
      <c r="U180" s="40" t="s">
        <v>374</v>
      </c>
      <c r="V180" s="125" t="str">
        <f t="shared" si="35"/>
        <v/>
      </c>
      <c r="X180" s="169"/>
      <c r="Y180" s="165"/>
    </row>
    <row r="181" spans="2:25" s="44" customFormat="1" ht="15.6" customHeight="1">
      <c r="B181" s="106" t="s">
        <v>665</v>
      </c>
      <c r="C181" s="106" t="s">
        <v>47</v>
      </c>
      <c r="D181" s="40" t="s">
        <v>121</v>
      </c>
      <c r="E181" s="122"/>
      <c r="F181" s="40" t="s">
        <v>48</v>
      </c>
      <c r="G181" s="41" t="s">
        <v>49</v>
      </c>
      <c r="H181" s="45">
        <f t="shared" si="36"/>
        <v>1.7899875562362402</v>
      </c>
      <c r="I181" s="46">
        <v>187</v>
      </c>
      <c r="J181" s="152">
        <v>24</v>
      </c>
      <c r="K181" s="191" t="s">
        <v>890</v>
      </c>
      <c r="L181" s="151"/>
      <c r="M181" s="41" t="str">
        <f t="shared" si="39"/>
        <v>-</v>
      </c>
      <c r="N181" s="139">
        <f t="shared" si="37"/>
        <v>0</v>
      </c>
      <c r="O181" s="139">
        <v>0</v>
      </c>
      <c r="P181" s="139">
        <f t="shared" si="34"/>
        <v>0</v>
      </c>
      <c r="Q181" s="154" t="s">
        <v>744</v>
      </c>
      <c r="R181" s="40">
        <v>4</v>
      </c>
      <c r="S181" s="40" t="s">
        <v>266</v>
      </c>
      <c r="T181" s="40" t="s">
        <v>308</v>
      </c>
      <c r="U181" s="40" t="s">
        <v>374</v>
      </c>
      <c r="V181" s="125" t="str">
        <f t="shared" si="35"/>
        <v/>
      </c>
      <c r="X181" s="169"/>
      <c r="Y181" s="165"/>
    </row>
    <row r="182" spans="2:25" s="44" customFormat="1" ht="15.6" customHeight="1">
      <c r="B182" s="106" t="s">
        <v>487</v>
      </c>
      <c r="C182" s="106" t="s">
        <v>47</v>
      </c>
      <c r="D182" s="40" t="s">
        <v>122</v>
      </c>
      <c r="E182" s="122"/>
      <c r="F182" s="40" t="s">
        <v>84</v>
      </c>
      <c r="G182" s="41" t="s">
        <v>49</v>
      </c>
      <c r="H182" s="45">
        <f t="shared" si="36"/>
        <v>0.66047669187326508</v>
      </c>
      <c r="I182" s="46">
        <v>69</v>
      </c>
      <c r="J182" s="152">
        <v>144</v>
      </c>
      <c r="K182" s="190" t="s">
        <v>428</v>
      </c>
      <c r="L182" s="151"/>
      <c r="M182" s="41" t="str">
        <f t="shared" si="39"/>
        <v>-</v>
      </c>
      <c r="N182" s="139">
        <f t="shared" si="37"/>
        <v>0</v>
      </c>
      <c r="O182" s="139">
        <v>0</v>
      </c>
      <c r="P182" s="139">
        <f t="shared" si="34"/>
        <v>0</v>
      </c>
      <c r="Q182" s="153" t="s">
        <v>887</v>
      </c>
      <c r="R182" s="40">
        <v>4</v>
      </c>
      <c r="S182" s="40" t="s">
        <v>288</v>
      </c>
      <c r="T182" s="40" t="s">
        <v>325</v>
      </c>
      <c r="U182" s="40" t="s">
        <v>375</v>
      </c>
      <c r="V182" s="125" t="str">
        <f t="shared" si="35"/>
        <v/>
      </c>
      <c r="X182" s="169"/>
      <c r="Y182" s="165"/>
    </row>
    <row r="183" spans="2:25" s="44" customFormat="1" ht="15.6" customHeight="1">
      <c r="B183" s="106" t="s">
        <v>488</v>
      </c>
      <c r="C183" s="106" t="s">
        <v>47</v>
      </c>
      <c r="D183" s="40" t="s">
        <v>122</v>
      </c>
      <c r="E183" s="122"/>
      <c r="F183" s="40" t="s">
        <v>54</v>
      </c>
      <c r="G183" s="41" t="s">
        <v>49</v>
      </c>
      <c r="H183" s="45">
        <f t="shared" si="36"/>
        <v>6.3080310136881401</v>
      </c>
      <c r="I183" s="46">
        <v>659</v>
      </c>
      <c r="J183" s="152">
        <v>25</v>
      </c>
      <c r="K183" s="191" t="s">
        <v>889</v>
      </c>
      <c r="L183" s="151"/>
      <c r="M183" s="41" t="str">
        <f t="shared" si="39"/>
        <v>-</v>
      </c>
      <c r="N183" s="139">
        <f t="shared" si="37"/>
        <v>0</v>
      </c>
      <c r="O183" s="139">
        <v>0</v>
      </c>
      <c r="P183" s="139">
        <f t="shared" si="34"/>
        <v>0</v>
      </c>
      <c r="Q183" s="153" t="s">
        <v>887</v>
      </c>
      <c r="R183" s="40">
        <v>4</v>
      </c>
      <c r="S183" s="40" t="s">
        <v>288</v>
      </c>
      <c r="T183" s="40" t="s">
        <v>325</v>
      </c>
      <c r="U183" s="40" t="s">
        <v>375</v>
      </c>
      <c r="V183" s="125" t="str">
        <f t="shared" si="35"/>
        <v/>
      </c>
      <c r="X183" s="169"/>
      <c r="Y183" s="165"/>
    </row>
    <row r="184" spans="2:25" s="44" customFormat="1" ht="15.6" customHeight="1">
      <c r="B184" s="106" t="s">
        <v>666</v>
      </c>
      <c r="C184" s="106" t="s">
        <v>47</v>
      </c>
      <c r="D184" s="40" t="s">
        <v>122</v>
      </c>
      <c r="E184" s="122"/>
      <c r="F184" s="40" t="s">
        <v>48</v>
      </c>
      <c r="G184" s="41" t="s">
        <v>49</v>
      </c>
      <c r="H184" s="45">
        <f t="shared" si="36"/>
        <v>1.7899875562362402</v>
      </c>
      <c r="I184" s="46">
        <v>187</v>
      </c>
      <c r="J184" s="152">
        <v>24</v>
      </c>
      <c r="K184" s="191" t="s">
        <v>889</v>
      </c>
      <c r="L184" s="151"/>
      <c r="M184" s="41" t="str">
        <f t="shared" si="39"/>
        <v>-</v>
      </c>
      <c r="N184" s="139">
        <f t="shared" si="37"/>
        <v>0</v>
      </c>
      <c r="O184" s="139">
        <v>0</v>
      </c>
      <c r="P184" s="139">
        <f t="shared" si="34"/>
        <v>0</v>
      </c>
      <c r="Q184" s="154" t="s">
        <v>744</v>
      </c>
      <c r="R184" s="40">
        <v>4</v>
      </c>
      <c r="S184" s="40" t="s">
        <v>288</v>
      </c>
      <c r="T184" s="40" t="s">
        <v>325</v>
      </c>
      <c r="U184" s="40" t="s">
        <v>375</v>
      </c>
      <c r="V184" s="125" t="str">
        <f t="shared" si="35"/>
        <v/>
      </c>
      <c r="X184" s="169"/>
      <c r="Y184" s="165"/>
    </row>
    <row r="185" spans="2:25" s="44" customFormat="1" ht="15.6" customHeight="1">
      <c r="B185" s="106" t="s">
        <v>707</v>
      </c>
      <c r="C185" s="106" t="s">
        <v>47</v>
      </c>
      <c r="D185" s="40" t="s">
        <v>123</v>
      </c>
      <c r="E185" s="122"/>
      <c r="F185" s="40" t="s">
        <v>57</v>
      </c>
      <c r="G185" s="41" t="s">
        <v>49</v>
      </c>
      <c r="H185" s="45">
        <f t="shared" si="36"/>
        <v>2.8429214128457931</v>
      </c>
      <c r="I185" s="46">
        <v>297</v>
      </c>
      <c r="J185" s="152">
        <v>30</v>
      </c>
      <c r="K185" s="191" t="s">
        <v>889</v>
      </c>
      <c r="L185" s="151"/>
      <c r="M185" s="41" t="str">
        <f t="shared" si="39"/>
        <v>-</v>
      </c>
      <c r="N185" s="139">
        <f t="shared" si="37"/>
        <v>0</v>
      </c>
      <c r="O185" s="139">
        <v>0</v>
      </c>
      <c r="P185" s="139">
        <f t="shared" si="34"/>
        <v>0</v>
      </c>
      <c r="Q185" s="154" t="s">
        <v>744</v>
      </c>
      <c r="R185" s="40">
        <v>4</v>
      </c>
      <c r="S185" s="40" t="s">
        <v>284</v>
      </c>
      <c r="T185" s="40" t="s">
        <v>376</v>
      </c>
      <c r="U185" s="40" t="s">
        <v>377</v>
      </c>
      <c r="V185" s="125" t="str">
        <f t="shared" si="35"/>
        <v/>
      </c>
      <c r="X185" s="169"/>
      <c r="Y185" s="165"/>
    </row>
    <row r="186" spans="2:25" s="44" customFormat="1" ht="15.6" hidden="1" customHeight="1">
      <c r="B186" s="176" t="s">
        <v>489</v>
      </c>
      <c r="C186" s="176" t="s">
        <v>47</v>
      </c>
      <c r="D186" s="177" t="s">
        <v>124</v>
      </c>
      <c r="E186" s="178"/>
      <c r="F186" s="177" t="s">
        <v>46</v>
      </c>
      <c r="G186" s="158" t="s">
        <v>49</v>
      </c>
      <c r="H186" s="179">
        <f t="shared" si="36"/>
        <v>3.3406719632430364</v>
      </c>
      <c r="I186" s="180">
        <v>349</v>
      </c>
      <c r="J186" s="181">
        <v>25</v>
      </c>
      <c r="K186" s="189" t="s">
        <v>888</v>
      </c>
      <c r="L186" s="183"/>
      <c r="M186" s="158" t="str">
        <f>IF(L186="","-",L186/J186)</f>
        <v>-</v>
      </c>
      <c r="N186" s="159">
        <f t="shared" si="37"/>
        <v>0</v>
      </c>
      <c r="O186" s="159">
        <v>0</v>
      </c>
      <c r="P186" s="159">
        <f t="shared" si="34"/>
        <v>0</v>
      </c>
      <c r="Q186" s="184" t="s">
        <v>887</v>
      </c>
      <c r="R186" s="177" t="s">
        <v>419</v>
      </c>
      <c r="S186" s="177" t="s">
        <v>288</v>
      </c>
      <c r="T186" s="177" t="s">
        <v>378</v>
      </c>
      <c r="U186" s="177" t="s">
        <v>379</v>
      </c>
      <c r="V186" s="125" t="str">
        <f t="shared" si="35"/>
        <v/>
      </c>
      <c r="X186" s="126"/>
    </row>
    <row r="187" spans="2:25" s="44" customFormat="1" ht="15.6" hidden="1" customHeight="1">
      <c r="B187" s="176" t="s">
        <v>786</v>
      </c>
      <c r="C187" s="176" t="s">
        <v>47</v>
      </c>
      <c r="D187" s="177" t="s">
        <v>124</v>
      </c>
      <c r="E187" s="178"/>
      <c r="F187" s="177" t="s">
        <v>54</v>
      </c>
      <c r="G187" s="158" t="s">
        <v>49</v>
      </c>
      <c r="H187" s="179">
        <f t="shared" si="36"/>
        <v>6.3080310136881401</v>
      </c>
      <c r="I187" s="180">
        <v>659</v>
      </c>
      <c r="J187" s="181">
        <v>25</v>
      </c>
      <c r="K187" s="189" t="s">
        <v>888</v>
      </c>
      <c r="L187" s="183"/>
      <c r="M187" s="158" t="str">
        <f>IF(L187="","-",L187/J187)</f>
        <v>-</v>
      </c>
      <c r="N187" s="159">
        <f t="shared" si="37"/>
        <v>0</v>
      </c>
      <c r="O187" s="159">
        <v>0</v>
      </c>
      <c r="P187" s="159">
        <f t="shared" si="34"/>
        <v>0</v>
      </c>
      <c r="Q187" s="184" t="s">
        <v>887</v>
      </c>
      <c r="R187" s="177">
        <v>4</v>
      </c>
      <c r="S187" s="177" t="s">
        <v>284</v>
      </c>
      <c r="T187" s="177" t="s">
        <v>376</v>
      </c>
      <c r="U187" s="177" t="s">
        <v>377</v>
      </c>
      <c r="V187" s="125" t="str">
        <f t="shared" si="35"/>
        <v/>
      </c>
      <c r="X187" s="126"/>
    </row>
    <row r="188" spans="2:25" s="44" customFormat="1" ht="15.6" customHeight="1">
      <c r="B188" s="106" t="s">
        <v>667</v>
      </c>
      <c r="C188" s="106" t="s">
        <v>47</v>
      </c>
      <c r="D188" s="40" t="s">
        <v>125</v>
      </c>
      <c r="E188" s="122"/>
      <c r="F188" s="40" t="s">
        <v>48</v>
      </c>
      <c r="G188" s="41" t="s">
        <v>49</v>
      </c>
      <c r="H188" s="45">
        <f t="shared" si="36"/>
        <v>1.7899875562362402</v>
      </c>
      <c r="I188" s="46">
        <v>187</v>
      </c>
      <c r="J188" s="152">
        <v>24</v>
      </c>
      <c r="K188" s="191" t="s">
        <v>890</v>
      </c>
      <c r="L188" s="151"/>
      <c r="M188" s="41" t="str">
        <f t="shared" ref="M188:M191" si="40">IF(L188="","-",L188/J188)</f>
        <v>-</v>
      </c>
      <c r="N188" s="139">
        <f t="shared" si="37"/>
        <v>0</v>
      </c>
      <c r="O188" s="139">
        <v>0</v>
      </c>
      <c r="P188" s="139">
        <f t="shared" si="34"/>
        <v>0</v>
      </c>
      <c r="Q188" s="154" t="s">
        <v>744</v>
      </c>
      <c r="R188" s="40">
        <v>4</v>
      </c>
      <c r="S188" s="40" t="s">
        <v>266</v>
      </c>
      <c r="T188" s="40" t="s">
        <v>380</v>
      </c>
      <c r="U188" s="40" t="s">
        <v>381</v>
      </c>
      <c r="V188" s="125" t="str">
        <f t="shared" si="35"/>
        <v/>
      </c>
      <c r="X188" s="169"/>
      <c r="Y188" s="165"/>
    </row>
    <row r="189" spans="2:25" s="44" customFormat="1" ht="15.6" customHeight="1">
      <c r="B189" s="106" t="s">
        <v>784</v>
      </c>
      <c r="C189" s="106" t="s">
        <v>47</v>
      </c>
      <c r="D189" s="40" t="s">
        <v>125</v>
      </c>
      <c r="E189" s="122"/>
      <c r="F189" s="40" t="s">
        <v>54</v>
      </c>
      <c r="G189" s="41" t="s">
        <v>44</v>
      </c>
      <c r="H189" s="45">
        <f t="shared" si="36"/>
        <v>4.7571551641619605</v>
      </c>
      <c r="I189" s="46">
        <v>496.97999999999996</v>
      </c>
      <c r="J189" s="152">
        <v>24</v>
      </c>
      <c r="K189" s="191" t="s">
        <v>890</v>
      </c>
      <c r="L189" s="151"/>
      <c r="M189" s="41" t="str">
        <f t="shared" si="40"/>
        <v>-</v>
      </c>
      <c r="N189" s="139">
        <f t="shared" si="37"/>
        <v>0</v>
      </c>
      <c r="O189" s="139">
        <v>0</v>
      </c>
      <c r="P189" s="139">
        <f t="shared" si="34"/>
        <v>0</v>
      </c>
      <c r="Q189" s="154" t="s">
        <v>744</v>
      </c>
      <c r="R189" s="40">
        <v>4</v>
      </c>
      <c r="S189" s="40" t="s">
        <v>266</v>
      </c>
      <c r="T189" s="40" t="s">
        <v>380</v>
      </c>
      <c r="U189" s="40" t="s">
        <v>381</v>
      </c>
      <c r="V189" s="125" t="str">
        <f t="shared" si="35"/>
        <v/>
      </c>
      <c r="X189" s="169"/>
      <c r="Y189" s="165"/>
    </row>
    <row r="190" spans="2:25" s="44" customFormat="1" ht="15.6" customHeight="1">
      <c r="B190" s="170" t="s">
        <v>831</v>
      </c>
      <c r="C190" s="106" t="s">
        <v>47</v>
      </c>
      <c r="D190" s="40" t="s">
        <v>125</v>
      </c>
      <c r="E190" s="122"/>
      <c r="F190" s="40" t="s">
        <v>829</v>
      </c>
      <c r="G190" s="41" t="s">
        <v>49</v>
      </c>
      <c r="H190" s="45">
        <f t="shared" si="36"/>
        <v>4.2021633004690342</v>
      </c>
      <c r="I190" s="46">
        <v>439</v>
      </c>
      <c r="J190" s="152">
        <v>12</v>
      </c>
      <c r="K190" s="191" t="s">
        <v>890</v>
      </c>
      <c r="L190" s="151"/>
      <c r="M190" s="41" t="str">
        <f t="shared" si="40"/>
        <v>-</v>
      </c>
      <c r="N190" s="139">
        <f t="shared" si="37"/>
        <v>0</v>
      </c>
      <c r="O190" s="139">
        <v>0</v>
      </c>
      <c r="P190" s="139">
        <f t="shared" si="34"/>
        <v>0</v>
      </c>
      <c r="Q190" s="154" t="s">
        <v>744</v>
      </c>
      <c r="R190" s="40">
        <v>4</v>
      </c>
      <c r="S190" s="40" t="s">
        <v>266</v>
      </c>
      <c r="T190" s="40" t="s">
        <v>380</v>
      </c>
      <c r="U190" s="40" t="s">
        <v>381</v>
      </c>
      <c r="V190" s="125" t="str">
        <f t="shared" si="35"/>
        <v/>
      </c>
      <c r="X190" s="169"/>
      <c r="Y190" s="165"/>
    </row>
    <row r="191" spans="2:25" s="44" customFormat="1" ht="15.6" customHeight="1">
      <c r="B191" s="106" t="s">
        <v>708</v>
      </c>
      <c r="C191" s="106" t="s">
        <v>47</v>
      </c>
      <c r="D191" s="40" t="s">
        <v>126</v>
      </c>
      <c r="E191" s="122"/>
      <c r="F191" s="40" t="s">
        <v>57</v>
      </c>
      <c r="G191" s="41" t="s">
        <v>44</v>
      </c>
      <c r="H191" s="45">
        <f t="shared" si="36"/>
        <v>2.9626233670708788</v>
      </c>
      <c r="I191" s="46">
        <v>309.50526315789472</v>
      </c>
      <c r="J191" s="152">
        <v>30</v>
      </c>
      <c r="K191" s="191" t="s">
        <v>890</v>
      </c>
      <c r="L191" s="151"/>
      <c r="M191" s="41" t="str">
        <f t="shared" si="40"/>
        <v>-</v>
      </c>
      <c r="N191" s="139">
        <f t="shared" si="37"/>
        <v>0</v>
      </c>
      <c r="O191" s="139">
        <v>0</v>
      </c>
      <c r="P191" s="139">
        <f t="shared" si="34"/>
        <v>0</v>
      </c>
      <c r="Q191" s="154" t="s">
        <v>744</v>
      </c>
      <c r="R191" s="40">
        <v>4</v>
      </c>
      <c r="S191" s="40" t="s">
        <v>266</v>
      </c>
      <c r="T191" s="40" t="s">
        <v>382</v>
      </c>
      <c r="U191" s="40" t="s">
        <v>383</v>
      </c>
      <c r="V191" s="125" t="str">
        <f t="shared" si="35"/>
        <v/>
      </c>
      <c r="X191" s="169"/>
      <c r="Y191" s="165"/>
    </row>
    <row r="192" spans="2:25" s="44" customFormat="1" ht="15.6" customHeight="1">
      <c r="B192" s="106" t="s">
        <v>426</v>
      </c>
      <c r="C192" s="106" t="s">
        <v>42</v>
      </c>
      <c r="D192" s="40" t="s">
        <v>127</v>
      </c>
      <c r="E192" s="122"/>
      <c r="F192" s="40" t="s">
        <v>54</v>
      </c>
      <c r="G192" s="41" t="s">
        <v>44</v>
      </c>
      <c r="H192" s="42">
        <v>6.74</v>
      </c>
      <c r="I192" s="43">
        <f>H192*$L$8</f>
        <v>704.12779999999998</v>
      </c>
      <c r="J192" s="152">
        <v>25</v>
      </c>
      <c r="K192" s="190" t="s">
        <v>428</v>
      </c>
      <c r="L192" s="151"/>
      <c r="M192" s="41" t="str">
        <f t="shared" ref="M192:M223" si="41">IF(L192="","-",L192/J192)</f>
        <v>-</v>
      </c>
      <c r="N192" s="140">
        <f>H192*L192</f>
        <v>0</v>
      </c>
      <c r="O192" s="140">
        <v>0</v>
      </c>
      <c r="P192" s="140">
        <f t="shared" si="34"/>
        <v>0</v>
      </c>
      <c r="Q192" s="154" t="s">
        <v>744</v>
      </c>
      <c r="R192" s="40" t="s">
        <v>420</v>
      </c>
      <c r="S192" s="40" t="s">
        <v>266</v>
      </c>
      <c r="T192" s="40" t="s">
        <v>384</v>
      </c>
      <c r="U192" s="40" t="s">
        <v>385</v>
      </c>
      <c r="V192" s="125" t="str">
        <f t="shared" si="35"/>
        <v/>
      </c>
      <c r="X192" s="169"/>
      <c r="Y192" s="165"/>
    </row>
    <row r="193" spans="1:25" s="44" customFormat="1" ht="15.6" hidden="1" customHeight="1">
      <c r="B193" s="176" t="s">
        <v>668</v>
      </c>
      <c r="C193" s="176" t="s">
        <v>47</v>
      </c>
      <c r="D193" s="177" t="s">
        <v>127</v>
      </c>
      <c r="E193" s="178"/>
      <c r="F193" s="177" t="s">
        <v>48</v>
      </c>
      <c r="G193" s="158" t="s">
        <v>44</v>
      </c>
      <c r="H193" s="179">
        <f t="shared" ref="H193:H200" si="42">I193/$L$8</f>
        <v>2.8618742222647651</v>
      </c>
      <c r="I193" s="180">
        <v>298.98</v>
      </c>
      <c r="J193" s="181">
        <v>24</v>
      </c>
      <c r="K193" s="189" t="s">
        <v>888</v>
      </c>
      <c r="L193" s="183"/>
      <c r="M193" s="158" t="str">
        <f t="shared" si="41"/>
        <v>-</v>
      </c>
      <c r="N193" s="159">
        <f t="shared" ref="N193:N200" si="43">I193*L193</f>
        <v>0</v>
      </c>
      <c r="O193" s="159">
        <v>0</v>
      </c>
      <c r="P193" s="159">
        <f t="shared" si="34"/>
        <v>0</v>
      </c>
      <c r="Q193" s="184" t="s">
        <v>744</v>
      </c>
      <c r="R193" s="177" t="s">
        <v>420</v>
      </c>
      <c r="S193" s="177" t="s">
        <v>266</v>
      </c>
      <c r="T193" s="177" t="s">
        <v>384</v>
      </c>
      <c r="U193" s="177" t="s">
        <v>385</v>
      </c>
      <c r="V193" s="125" t="str">
        <f t="shared" si="35"/>
        <v/>
      </c>
      <c r="X193" s="169"/>
    </row>
    <row r="194" spans="1:25" s="44" customFormat="1" ht="15.6" hidden="1" customHeight="1">
      <c r="B194" s="176" t="s">
        <v>490</v>
      </c>
      <c r="C194" s="176" t="s">
        <v>47</v>
      </c>
      <c r="D194" s="177" t="s">
        <v>129</v>
      </c>
      <c r="E194" s="178"/>
      <c r="F194" s="177" t="s">
        <v>68</v>
      </c>
      <c r="G194" s="158" t="s">
        <v>49</v>
      </c>
      <c r="H194" s="179">
        <f t="shared" si="42"/>
        <v>0.75619795156504266</v>
      </c>
      <c r="I194" s="180">
        <v>79</v>
      </c>
      <c r="J194" s="181">
        <v>104</v>
      </c>
      <c r="K194" s="189" t="s">
        <v>888</v>
      </c>
      <c r="L194" s="183"/>
      <c r="M194" s="158" t="str">
        <f t="shared" si="41"/>
        <v>-</v>
      </c>
      <c r="N194" s="159">
        <f t="shared" si="43"/>
        <v>0</v>
      </c>
      <c r="O194" s="159">
        <v>0</v>
      </c>
      <c r="P194" s="159">
        <f t="shared" si="34"/>
        <v>0</v>
      </c>
      <c r="Q194" s="184" t="s">
        <v>887</v>
      </c>
      <c r="R194" s="177" t="s">
        <v>419</v>
      </c>
      <c r="S194" s="177" t="s">
        <v>288</v>
      </c>
      <c r="T194" s="177" t="s">
        <v>388</v>
      </c>
      <c r="U194" s="177" t="s">
        <v>389</v>
      </c>
      <c r="V194" s="125" t="str">
        <f t="shared" si="35"/>
        <v/>
      </c>
      <c r="X194" s="169"/>
    </row>
    <row r="195" spans="1:25" s="44" customFormat="1" ht="15.6" customHeight="1">
      <c r="B195" s="106" t="s">
        <v>491</v>
      </c>
      <c r="C195" s="106" t="s">
        <v>47</v>
      </c>
      <c r="D195" s="40" t="s">
        <v>129</v>
      </c>
      <c r="E195" s="122"/>
      <c r="F195" s="40" t="s">
        <v>46</v>
      </c>
      <c r="G195" s="41" t="s">
        <v>49</v>
      </c>
      <c r="H195" s="45">
        <f t="shared" si="42"/>
        <v>3.3406719632430364</v>
      </c>
      <c r="I195" s="46">
        <v>349</v>
      </c>
      <c r="J195" s="152">
        <v>25</v>
      </c>
      <c r="K195" s="191" t="s">
        <v>890</v>
      </c>
      <c r="L195" s="162"/>
      <c r="M195" s="41" t="str">
        <f t="shared" si="41"/>
        <v>-</v>
      </c>
      <c r="N195" s="139">
        <f t="shared" si="43"/>
        <v>0</v>
      </c>
      <c r="O195" s="139">
        <v>0</v>
      </c>
      <c r="P195" s="139">
        <f t="shared" si="34"/>
        <v>0</v>
      </c>
      <c r="Q195" s="153" t="s">
        <v>887</v>
      </c>
      <c r="R195" s="40" t="s">
        <v>419</v>
      </c>
      <c r="S195" s="40" t="s">
        <v>288</v>
      </c>
      <c r="T195" s="40" t="s">
        <v>388</v>
      </c>
      <c r="U195" s="40" t="s">
        <v>389</v>
      </c>
      <c r="V195" s="125" t="str">
        <f t="shared" si="35"/>
        <v/>
      </c>
      <c r="X195" s="169"/>
      <c r="Y195" s="165"/>
    </row>
    <row r="196" spans="1:25" s="44" customFormat="1" ht="15.6" customHeight="1">
      <c r="B196" s="106" t="s">
        <v>492</v>
      </c>
      <c r="C196" s="106" t="s">
        <v>47</v>
      </c>
      <c r="D196" s="40" t="s">
        <v>130</v>
      </c>
      <c r="E196" s="122"/>
      <c r="F196" s="40" t="s">
        <v>84</v>
      </c>
      <c r="G196" s="41" t="s">
        <v>49</v>
      </c>
      <c r="H196" s="45">
        <f t="shared" si="42"/>
        <v>0.66047669187326508</v>
      </c>
      <c r="I196" s="46">
        <v>69</v>
      </c>
      <c r="J196" s="152">
        <v>144</v>
      </c>
      <c r="K196" s="191" t="s">
        <v>889</v>
      </c>
      <c r="L196" s="151"/>
      <c r="M196" s="41" t="str">
        <f t="shared" si="41"/>
        <v>-</v>
      </c>
      <c r="N196" s="139">
        <f t="shared" si="43"/>
        <v>0</v>
      </c>
      <c r="O196" s="139">
        <v>0</v>
      </c>
      <c r="P196" s="139">
        <f t="shared" si="34"/>
        <v>0</v>
      </c>
      <c r="Q196" s="153" t="s">
        <v>887</v>
      </c>
      <c r="R196" s="40">
        <v>4</v>
      </c>
      <c r="S196" s="40" t="s">
        <v>338</v>
      </c>
      <c r="T196" s="40" t="s">
        <v>621</v>
      </c>
      <c r="U196" s="40" t="s">
        <v>390</v>
      </c>
      <c r="V196" s="125" t="str">
        <f t="shared" si="35"/>
        <v/>
      </c>
      <c r="X196" s="169"/>
      <c r="Y196" s="165"/>
    </row>
    <row r="197" spans="1:25" s="44" customFormat="1" ht="15.6" customHeight="1">
      <c r="B197" s="106" t="s">
        <v>669</v>
      </c>
      <c r="C197" s="106" t="s">
        <v>47</v>
      </c>
      <c r="D197" s="40" t="s">
        <v>130</v>
      </c>
      <c r="E197" s="122"/>
      <c r="F197" s="40" t="s">
        <v>743</v>
      </c>
      <c r="G197" s="41" t="s">
        <v>49</v>
      </c>
      <c r="H197" s="45">
        <f t="shared" si="42"/>
        <v>1.8857088159280175</v>
      </c>
      <c r="I197" s="46">
        <v>197</v>
      </c>
      <c r="J197" s="152">
        <v>25</v>
      </c>
      <c r="K197" s="191" t="s">
        <v>889</v>
      </c>
      <c r="L197" s="151"/>
      <c r="M197" s="41" t="str">
        <f t="shared" si="41"/>
        <v>-</v>
      </c>
      <c r="N197" s="139">
        <f t="shared" si="43"/>
        <v>0</v>
      </c>
      <c r="O197" s="139">
        <v>0</v>
      </c>
      <c r="P197" s="139">
        <f t="shared" si="34"/>
        <v>0</v>
      </c>
      <c r="Q197" s="154" t="s">
        <v>744</v>
      </c>
      <c r="R197" s="40">
        <v>4</v>
      </c>
      <c r="S197" s="40" t="s">
        <v>338</v>
      </c>
      <c r="T197" s="40" t="s">
        <v>621</v>
      </c>
      <c r="U197" s="40" t="s">
        <v>390</v>
      </c>
      <c r="V197" s="125" t="str">
        <f t="shared" si="35"/>
        <v/>
      </c>
      <c r="X197" s="169"/>
      <c r="Y197" s="165"/>
    </row>
    <row r="198" spans="1:25" s="44" customFormat="1" ht="15.6" customHeight="1">
      <c r="B198" s="106" t="s">
        <v>493</v>
      </c>
      <c r="C198" s="106" t="s">
        <v>47</v>
      </c>
      <c r="D198" s="40" t="s">
        <v>131</v>
      </c>
      <c r="E198" s="122"/>
      <c r="F198" s="40" t="s">
        <v>54</v>
      </c>
      <c r="G198" s="41" t="s">
        <v>49</v>
      </c>
      <c r="H198" s="45">
        <f t="shared" si="42"/>
        <v>6.3080310136881401</v>
      </c>
      <c r="I198" s="46">
        <v>659</v>
      </c>
      <c r="J198" s="152">
        <v>25</v>
      </c>
      <c r="K198" s="190" t="s">
        <v>428</v>
      </c>
      <c r="L198" s="151"/>
      <c r="M198" s="41" t="str">
        <f t="shared" si="41"/>
        <v>-</v>
      </c>
      <c r="N198" s="139">
        <f t="shared" si="43"/>
        <v>0</v>
      </c>
      <c r="O198" s="139">
        <v>0</v>
      </c>
      <c r="P198" s="139">
        <f t="shared" si="34"/>
        <v>0</v>
      </c>
      <c r="Q198" s="153" t="s">
        <v>887</v>
      </c>
      <c r="R198" s="40">
        <v>4</v>
      </c>
      <c r="S198" s="40" t="s">
        <v>266</v>
      </c>
      <c r="T198" s="40" t="s">
        <v>357</v>
      </c>
      <c r="U198" s="40" t="s">
        <v>391</v>
      </c>
      <c r="V198" s="125" t="str">
        <f t="shared" si="35"/>
        <v/>
      </c>
      <c r="X198" s="169"/>
      <c r="Y198" s="165"/>
    </row>
    <row r="199" spans="1:25" s="44" customFormat="1" ht="15.6" customHeight="1">
      <c r="B199" s="106" t="s">
        <v>671</v>
      </c>
      <c r="C199" s="106" t="s">
        <v>47</v>
      </c>
      <c r="D199" s="40" t="s">
        <v>131</v>
      </c>
      <c r="E199" s="122" t="s">
        <v>45</v>
      </c>
      <c r="F199" s="40" t="s">
        <v>48</v>
      </c>
      <c r="G199" s="41" t="s">
        <v>49</v>
      </c>
      <c r="H199" s="45">
        <f t="shared" si="42"/>
        <v>1.7899875562362402</v>
      </c>
      <c r="I199" s="46">
        <v>187</v>
      </c>
      <c r="J199" s="152">
        <v>24</v>
      </c>
      <c r="K199" s="190" t="s">
        <v>428</v>
      </c>
      <c r="L199" s="151"/>
      <c r="M199" s="41" t="str">
        <f t="shared" si="41"/>
        <v>-</v>
      </c>
      <c r="N199" s="139">
        <f t="shared" si="43"/>
        <v>0</v>
      </c>
      <c r="O199" s="139">
        <v>0</v>
      </c>
      <c r="P199" s="139">
        <f t="shared" si="34"/>
        <v>0</v>
      </c>
      <c r="Q199" s="154" t="s">
        <v>744</v>
      </c>
      <c r="R199" s="40">
        <v>4</v>
      </c>
      <c r="S199" s="40" t="s">
        <v>266</v>
      </c>
      <c r="T199" s="40" t="s">
        <v>357</v>
      </c>
      <c r="U199" s="40" t="s">
        <v>391</v>
      </c>
      <c r="V199" s="125" t="str">
        <f t="shared" si="35"/>
        <v/>
      </c>
      <c r="X199" s="169"/>
      <c r="Y199" s="165"/>
    </row>
    <row r="200" spans="1:25" s="44" customFormat="1" ht="15.6" customHeight="1">
      <c r="B200" s="106" t="s">
        <v>670</v>
      </c>
      <c r="C200" s="106" t="s">
        <v>47</v>
      </c>
      <c r="D200" s="40" t="s">
        <v>131</v>
      </c>
      <c r="E200" s="122" t="s">
        <v>45</v>
      </c>
      <c r="F200" s="40" t="s">
        <v>48</v>
      </c>
      <c r="G200" s="41" t="s">
        <v>49</v>
      </c>
      <c r="H200" s="45">
        <f t="shared" si="42"/>
        <v>1.7899875562362402</v>
      </c>
      <c r="I200" s="46">
        <v>187</v>
      </c>
      <c r="J200" s="152">
        <v>24</v>
      </c>
      <c r="K200" s="191" t="s">
        <v>890</v>
      </c>
      <c r="L200" s="151"/>
      <c r="M200" s="41" t="str">
        <f t="shared" si="41"/>
        <v>-</v>
      </c>
      <c r="N200" s="139">
        <f t="shared" si="43"/>
        <v>0</v>
      </c>
      <c r="O200" s="139">
        <v>0</v>
      </c>
      <c r="P200" s="139">
        <f t="shared" si="34"/>
        <v>0</v>
      </c>
      <c r="Q200" s="154" t="s">
        <v>744</v>
      </c>
      <c r="R200" s="40">
        <v>4</v>
      </c>
      <c r="S200" s="40" t="s">
        <v>266</v>
      </c>
      <c r="T200" s="40" t="s">
        <v>357</v>
      </c>
      <c r="U200" s="40" t="s">
        <v>391</v>
      </c>
      <c r="V200" s="125" t="str">
        <f t="shared" si="35"/>
        <v/>
      </c>
      <c r="X200" s="169"/>
      <c r="Y200" s="165"/>
    </row>
    <row r="201" spans="1:25" s="44" customFormat="1" ht="15.6" customHeight="1">
      <c r="B201" s="106" t="s">
        <v>757</v>
      </c>
      <c r="C201" s="106" t="s">
        <v>42</v>
      </c>
      <c r="D201" s="40" t="s">
        <v>438</v>
      </c>
      <c r="E201" s="122" t="s">
        <v>79</v>
      </c>
      <c r="F201" s="40" t="s">
        <v>54</v>
      </c>
      <c r="G201" s="41" t="s">
        <v>44</v>
      </c>
      <c r="H201" s="42">
        <v>6.74</v>
      </c>
      <c r="I201" s="43">
        <f>H201*$L$8</f>
        <v>704.12779999999998</v>
      </c>
      <c r="J201" s="152">
        <v>25</v>
      </c>
      <c r="K201" s="191" t="s">
        <v>889</v>
      </c>
      <c r="L201" s="151"/>
      <c r="M201" s="41" t="str">
        <f t="shared" si="41"/>
        <v>-</v>
      </c>
      <c r="N201" s="140">
        <f>H201*L201</f>
        <v>0</v>
      </c>
      <c r="O201" s="140">
        <v>0</v>
      </c>
      <c r="P201" s="140">
        <f t="shared" si="34"/>
        <v>0</v>
      </c>
      <c r="Q201" s="154" t="s">
        <v>744</v>
      </c>
      <c r="R201" s="40" t="s">
        <v>419</v>
      </c>
      <c r="S201" s="40" t="s">
        <v>288</v>
      </c>
      <c r="T201" s="40" t="s">
        <v>386</v>
      </c>
      <c r="U201" s="40" t="s">
        <v>387</v>
      </c>
      <c r="V201" s="125" t="str">
        <f t="shared" si="35"/>
        <v/>
      </c>
      <c r="X201" s="169"/>
      <c r="Y201" s="165"/>
    </row>
    <row r="202" spans="1:25" s="44" customFormat="1" ht="15.6" customHeight="1">
      <c r="B202" s="106" t="s">
        <v>128</v>
      </c>
      <c r="C202" s="106" t="s">
        <v>42</v>
      </c>
      <c r="D202" s="40" t="s">
        <v>438</v>
      </c>
      <c r="E202" s="122" t="s">
        <v>79</v>
      </c>
      <c r="F202" s="40" t="s">
        <v>46</v>
      </c>
      <c r="G202" s="41" t="s">
        <v>44</v>
      </c>
      <c r="H202" s="42">
        <v>4.9368421052631577</v>
      </c>
      <c r="I202" s="43">
        <f>H202*$L$8</f>
        <v>515.75189473684213</v>
      </c>
      <c r="J202" s="152">
        <v>25</v>
      </c>
      <c r="K202" s="191" t="s">
        <v>890</v>
      </c>
      <c r="L202" s="151"/>
      <c r="M202" s="41" t="str">
        <f t="shared" si="41"/>
        <v>-</v>
      </c>
      <c r="N202" s="140">
        <f>H202*L202</f>
        <v>0</v>
      </c>
      <c r="O202" s="140">
        <v>0</v>
      </c>
      <c r="P202" s="140">
        <f t="shared" si="34"/>
        <v>0</v>
      </c>
      <c r="Q202" s="154" t="s">
        <v>744</v>
      </c>
      <c r="R202" s="40" t="s">
        <v>419</v>
      </c>
      <c r="S202" s="40" t="s">
        <v>288</v>
      </c>
      <c r="T202" s="40" t="s">
        <v>386</v>
      </c>
      <c r="U202" s="40" t="s">
        <v>387</v>
      </c>
      <c r="V202" s="125" t="str">
        <f t="shared" si="35"/>
        <v/>
      </c>
      <c r="X202" s="169"/>
      <c r="Y202" s="165"/>
    </row>
    <row r="203" spans="1:25" s="157" customFormat="1" ht="15.6" hidden="1" customHeight="1">
      <c r="A203" s="44"/>
      <c r="B203" s="176" t="s">
        <v>494</v>
      </c>
      <c r="C203" s="176" t="s">
        <v>47</v>
      </c>
      <c r="D203" s="177" t="s">
        <v>438</v>
      </c>
      <c r="E203" s="178" t="s">
        <v>79</v>
      </c>
      <c r="F203" s="177" t="s">
        <v>54</v>
      </c>
      <c r="G203" s="158" t="s">
        <v>49</v>
      </c>
      <c r="H203" s="179">
        <f t="shared" ref="H203:H210" si="44">I203/$L$8</f>
        <v>6.3080310136881401</v>
      </c>
      <c r="I203" s="180">
        <v>659</v>
      </c>
      <c r="J203" s="181">
        <v>25</v>
      </c>
      <c r="K203" s="189" t="s">
        <v>888</v>
      </c>
      <c r="L203" s="183"/>
      <c r="M203" s="158" t="str">
        <f t="shared" si="41"/>
        <v>-</v>
      </c>
      <c r="N203" s="159">
        <f t="shared" ref="N203:N210" si="45">I203*L203</f>
        <v>0</v>
      </c>
      <c r="O203" s="159">
        <v>0</v>
      </c>
      <c r="P203" s="159">
        <f t="shared" si="34"/>
        <v>0</v>
      </c>
      <c r="Q203" s="184" t="s">
        <v>887</v>
      </c>
      <c r="R203" s="177" t="s">
        <v>419</v>
      </c>
      <c r="S203" s="177" t="s">
        <v>288</v>
      </c>
      <c r="T203" s="177" t="s">
        <v>386</v>
      </c>
      <c r="U203" s="177" t="s">
        <v>387</v>
      </c>
      <c r="V203" s="125" t="str">
        <f t="shared" si="35"/>
        <v/>
      </c>
      <c r="W203" s="44"/>
      <c r="X203" s="126"/>
      <c r="Y203" s="44"/>
    </row>
    <row r="204" spans="1:25" s="44" customFormat="1" ht="15.6" customHeight="1">
      <c r="B204" s="106" t="s">
        <v>709</v>
      </c>
      <c r="C204" s="106" t="s">
        <v>47</v>
      </c>
      <c r="D204" s="40" t="s">
        <v>132</v>
      </c>
      <c r="E204" s="122"/>
      <c r="F204" s="40" t="s">
        <v>57</v>
      </c>
      <c r="G204" s="41" t="s">
        <v>44</v>
      </c>
      <c r="H204" s="45">
        <f t="shared" si="44"/>
        <v>2.4638652244663541</v>
      </c>
      <c r="I204" s="46">
        <v>257.40000000000003</v>
      </c>
      <c r="J204" s="152">
        <v>30</v>
      </c>
      <c r="K204" s="191" t="s">
        <v>890</v>
      </c>
      <c r="L204" s="151"/>
      <c r="M204" s="41" t="str">
        <f t="shared" si="41"/>
        <v>-</v>
      </c>
      <c r="N204" s="139">
        <f t="shared" si="45"/>
        <v>0</v>
      </c>
      <c r="O204" s="139">
        <v>0</v>
      </c>
      <c r="P204" s="139">
        <f t="shared" si="34"/>
        <v>0</v>
      </c>
      <c r="Q204" s="154" t="s">
        <v>744</v>
      </c>
      <c r="R204" s="40">
        <v>4</v>
      </c>
      <c r="S204" s="40" t="s">
        <v>266</v>
      </c>
      <c r="T204" s="40" t="s">
        <v>392</v>
      </c>
      <c r="U204" s="40" t="s">
        <v>393</v>
      </c>
      <c r="V204" s="125" t="str">
        <f t="shared" si="35"/>
        <v/>
      </c>
      <c r="X204" s="169"/>
      <c r="Y204" s="165"/>
    </row>
    <row r="205" spans="1:25" s="44" customFormat="1" ht="15.6" customHeight="1">
      <c r="B205" s="106" t="s">
        <v>723</v>
      </c>
      <c r="C205" s="106" t="s">
        <v>47</v>
      </c>
      <c r="D205" s="40" t="s">
        <v>133</v>
      </c>
      <c r="E205" s="122" t="s">
        <v>75</v>
      </c>
      <c r="F205" s="40" t="s">
        <v>54</v>
      </c>
      <c r="G205" s="41" t="s">
        <v>44</v>
      </c>
      <c r="H205" s="45">
        <f t="shared" si="44"/>
        <v>6.387096774193548</v>
      </c>
      <c r="I205" s="46">
        <v>667.26</v>
      </c>
      <c r="J205" s="152">
        <v>25</v>
      </c>
      <c r="K205" s="190" t="s">
        <v>428</v>
      </c>
      <c r="L205" s="151"/>
      <c r="M205" s="41" t="str">
        <f t="shared" si="41"/>
        <v>-</v>
      </c>
      <c r="N205" s="139">
        <f t="shared" si="45"/>
        <v>0</v>
      </c>
      <c r="O205" s="139">
        <v>0</v>
      </c>
      <c r="P205" s="139">
        <f t="shared" si="34"/>
        <v>0</v>
      </c>
      <c r="Q205" s="153" t="s">
        <v>887</v>
      </c>
      <c r="R205" s="40" t="s">
        <v>419</v>
      </c>
      <c r="S205" s="40" t="s">
        <v>266</v>
      </c>
      <c r="T205" s="40" t="s">
        <v>394</v>
      </c>
      <c r="U205" s="40" t="s">
        <v>395</v>
      </c>
      <c r="V205" s="125" t="str">
        <f t="shared" si="35"/>
        <v/>
      </c>
      <c r="X205" s="169"/>
      <c r="Y205" s="165"/>
    </row>
    <row r="206" spans="1:25" s="44" customFormat="1" ht="15.6" customHeight="1">
      <c r="B206" s="106" t="s">
        <v>673</v>
      </c>
      <c r="C206" s="106" t="s">
        <v>47</v>
      </c>
      <c r="D206" s="40" t="s">
        <v>133</v>
      </c>
      <c r="E206" s="122" t="s">
        <v>75</v>
      </c>
      <c r="F206" s="40" t="s">
        <v>48</v>
      </c>
      <c r="G206" s="41" t="s">
        <v>49</v>
      </c>
      <c r="H206" s="45">
        <f t="shared" si="44"/>
        <v>2.0771513353115729</v>
      </c>
      <c r="I206" s="46">
        <v>217</v>
      </c>
      <c r="J206" s="152">
        <v>24</v>
      </c>
      <c r="K206" s="191" t="s">
        <v>889</v>
      </c>
      <c r="L206" s="151"/>
      <c r="M206" s="41" t="str">
        <f t="shared" si="41"/>
        <v>-</v>
      </c>
      <c r="N206" s="139">
        <f t="shared" si="45"/>
        <v>0</v>
      </c>
      <c r="O206" s="139">
        <v>0</v>
      </c>
      <c r="P206" s="139">
        <f t="shared" si="34"/>
        <v>0</v>
      </c>
      <c r="Q206" s="154" t="s">
        <v>744</v>
      </c>
      <c r="R206" s="40">
        <v>4</v>
      </c>
      <c r="S206" s="40" t="s">
        <v>266</v>
      </c>
      <c r="T206" s="40" t="s">
        <v>394</v>
      </c>
      <c r="U206" s="40" t="s">
        <v>395</v>
      </c>
      <c r="V206" s="125" t="str">
        <f t="shared" si="35"/>
        <v/>
      </c>
      <c r="X206" s="169"/>
      <c r="Y206" s="165"/>
    </row>
    <row r="207" spans="1:25" s="44" customFormat="1" ht="15.6" customHeight="1">
      <c r="B207" s="106" t="s">
        <v>672</v>
      </c>
      <c r="C207" s="106" t="s">
        <v>47</v>
      </c>
      <c r="D207" s="40" t="s">
        <v>133</v>
      </c>
      <c r="E207" s="122" t="s">
        <v>75</v>
      </c>
      <c r="F207" s="40" t="s">
        <v>57</v>
      </c>
      <c r="G207" s="41" t="s">
        <v>44</v>
      </c>
      <c r="H207" s="45">
        <f t="shared" si="44"/>
        <v>3.960139652279929</v>
      </c>
      <c r="I207" s="46">
        <v>413.7157894736842</v>
      </c>
      <c r="J207" s="152">
        <v>30</v>
      </c>
      <c r="K207" s="191" t="s">
        <v>889</v>
      </c>
      <c r="L207" s="151"/>
      <c r="M207" s="41" t="str">
        <f t="shared" si="41"/>
        <v>-</v>
      </c>
      <c r="N207" s="139">
        <f t="shared" si="45"/>
        <v>0</v>
      </c>
      <c r="O207" s="139">
        <v>0</v>
      </c>
      <c r="P207" s="139">
        <f t="shared" si="34"/>
        <v>0</v>
      </c>
      <c r="Q207" s="154" t="s">
        <v>744</v>
      </c>
      <c r="R207" s="40">
        <v>4</v>
      </c>
      <c r="S207" s="40" t="s">
        <v>266</v>
      </c>
      <c r="T207" s="40" t="s">
        <v>394</v>
      </c>
      <c r="U207" s="40" t="s">
        <v>395</v>
      </c>
      <c r="V207" s="125" t="str">
        <f t="shared" si="35"/>
        <v/>
      </c>
      <c r="X207" s="169"/>
      <c r="Y207" s="165"/>
    </row>
    <row r="208" spans="1:25" s="44" customFormat="1" ht="15.6" customHeight="1">
      <c r="B208" s="106" t="s">
        <v>495</v>
      </c>
      <c r="C208" s="106" t="s">
        <v>47</v>
      </c>
      <c r="D208" s="40" t="s">
        <v>133</v>
      </c>
      <c r="E208" s="122" t="s">
        <v>75</v>
      </c>
      <c r="F208" s="40" t="s">
        <v>68</v>
      </c>
      <c r="G208" s="41" t="s">
        <v>49</v>
      </c>
      <c r="H208" s="45">
        <f t="shared" si="44"/>
        <v>1.2156599980855749</v>
      </c>
      <c r="I208" s="46">
        <v>127</v>
      </c>
      <c r="J208" s="152">
        <v>104</v>
      </c>
      <c r="K208" s="191" t="s">
        <v>890</v>
      </c>
      <c r="L208" s="151"/>
      <c r="M208" s="41" t="str">
        <f t="shared" si="41"/>
        <v>-</v>
      </c>
      <c r="N208" s="139">
        <f t="shared" si="45"/>
        <v>0</v>
      </c>
      <c r="O208" s="139">
        <v>0</v>
      </c>
      <c r="P208" s="139">
        <f t="shared" si="34"/>
        <v>0</v>
      </c>
      <c r="Q208" s="153" t="s">
        <v>887</v>
      </c>
      <c r="R208" s="40">
        <v>4</v>
      </c>
      <c r="S208" s="40" t="s">
        <v>266</v>
      </c>
      <c r="T208" s="40" t="s">
        <v>394</v>
      </c>
      <c r="U208" s="40" t="s">
        <v>395</v>
      </c>
      <c r="V208" s="125" t="str">
        <f t="shared" si="35"/>
        <v/>
      </c>
      <c r="X208" s="169"/>
      <c r="Y208" s="165"/>
    </row>
    <row r="209" spans="2:25" s="44" customFormat="1" ht="15.6" customHeight="1">
      <c r="B209" s="106" t="s">
        <v>496</v>
      </c>
      <c r="C209" s="106" t="s">
        <v>47</v>
      </c>
      <c r="D209" s="40" t="s">
        <v>134</v>
      </c>
      <c r="E209" s="122"/>
      <c r="F209" s="40" t="s">
        <v>68</v>
      </c>
      <c r="G209" s="41" t="s">
        <v>49</v>
      </c>
      <c r="H209" s="45">
        <f t="shared" si="44"/>
        <v>0.75619795156504266</v>
      </c>
      <c r="I209" s="46">
        <v>79</v>
      </c>
      <c r="J209" s="152">
        <v>104</v>
      </c>
      <c r="K209" s="191" t="s">
        <v>890</v>
      </c>
      <c r="L209" s="151"/>
      <c r="M209" s="41" t="str">
        <f t="shared" si="41"/>
        <v>-</v>
      </c>
      <c r="N209" s="139">
        <f t="shared" si="45"/>
        <v>0</v>
      </c>
      <c r="O209" s="139">
        <v>0</v>
      </c>
      <c r="P209" s="139">
        <f t="shared" si="34"/>
        <v>0</v>
      </c>
      <c r="Q209" s="153" t="s">
        <v>887</v>
      </c>
      <c r="R209" s="40">
        <v>4</v>
      </c>
      <c r="S209" s="40" t="s">
        <v>266</v>
      </c>
      <c r="T209" s="40" t="s">
        <v>357</v>
      </c>
      <c r="U209" s="40" t="s">
        <v>396</v>
      </c>
      <c r="V209" s="125" t="str">
        <f t="shared" si="35"/>
        <v/>
      </c>
      <c r="X209" s="169"/>
      <c r="Y209" s="165"/>
    </row>
    <row r="210" spans="2:25" s="44" customFormat="1" ht="15.6" customHeight="1">
      <c r="B210" s="106" t="s">
        <v>674</v>
      </c>
      <c r="C210" s="106" t="s">
        <v>47</v>
      </c>
      <c r="D210" s="40" t="s">
        <v>135</v>
      </c>
      <c r="E210" s="122" t="s">
        <v>79</v>
      </c>
      <c r="F210" s="40" t="s">
        <v>48</v>
      </c>
      <c r="G210" s="41" t="s">
        <v>44</v>
      </c>
      <c r="H210" s="45">
        <f t="shared" si="44"/>
        <v>2.8618742222647651</v>
      </c>
      <c r="I210" s="46">
        <v>298.98</v>
      </c>
      <c r="J210" s="152">
        <v>24</v>
      </c>
      <c r="K210" s="191" t="s">
        <v>890</v>
      </c>
      <c r="L210" s="151"/>
      <c r="M210" s="41" t="str">
        <f t="shared" si="41"/>
        <v>-</v>
      </c>
      <c r="N210" s="139">
        <f t="shared" si="45"/>
        <v>0</v>
      </c>
      <c r="O210" s="139">
        <v>0</v>
      </c>
      <c r="P210" s="139">
        <f t="shared" si="34"/>
        <v>0</v>
      </c>
      <c r="Q210" s="154" t="s">
        <v>744</v>
      </c>
      <c r="R210" s="40" t="s">
        <v>419</v>
      </c>
      <c r="S210" s="40" t="s">
        <v>284</v>
      </c>
      <c r="T210" s="40" t="s">
        <v>619</v>
      </c>
      <c r="U210" s="40" t="s">
        <v>397</v>
      </c>
      <c r="V210" s="125" t="str">
        <f t="shared" si="35"/>
        <v/>
      </c>
      <c r="X210" s="169"/>
      <c r="Y210" s="165"/>
    </row>
    <row r="211" spans="2:25" s="44" customFormat="1" ht="15.6" customHeight="1">
      <c r="B211" s="106" t="s">
        <v>758</v>
      </c>
      <c r="C211" s="106" t="s">
        <v>42</v>
      </c>
      <c r="D211" s="40" t="s">
        <v>136</v>
      </c>
      <c r="E211" s="122"/>
      <c r="F211" s="40" t="s">
        <v>54</v>
      </c>
      <c r="G211" s="41" t="s">
        <v>44</v>
      </c>
      <c r="H211" s="42">
        <v>6.74</v>
      </c>
      <c r="I211" s="43">
        <f>H211*$L$8</f>
        <v>704.12779999999998</v>
      </c>
      <c r="J211" s="152">
        <v>25</v>
      </c>
      <c r="K211" s="191" t="s">
        <v>889</v>
      </c>
      <c r="L211" s="151"/>
      <c r="M211" s="41" t="str">
        <f t="shared" si="41"/>
        <v>-</v>
      </c>
      <c r="N211" s="140">
        <f>H211*L211</f>
        <v>0</v>
      </c>
      <c r="O211" s="140">
        <v>0</v>
      </c>
      <c r="P211" s="140">
        <f t="shared" si="34"/>
        <v>0</v>
      </c>
      <c r="Q211" s="154" t="s">
        <v>744</v>
      </c>
      <c r="R211" s="40">
        <v>4</v>
      </c>
      <c r="S211" s="40" t="s">
        <v>343</v>
      </c>
      <c r="T211" s="40" t="s">
        <v>620</v>
      </c>
      <c r="U211" s="40" t="s">
        <v>398</v>
      </c>
      <c r="V211" s="125" t="str">
        <f t="shared" si="35"/>
        <v/>
      </c>
      <c r="X211" s="169"/>
      <c r="Y211" s="165"/>
    </row>
    <row r="212" spans="2:25" s="44" customFormat="1" ht="15.6" hidden="1" customHeight="1">
      <c r="B212" s="176" t="s">
        <v>783</v>
      </c>
      <c r="C212" s="176" t="s">
        <v>47</v>
      </c>
      <c r="D212" s="177" t="s">
        <v>136</v>
      </c>
      <c r="E212" s="178"/>
      <c r="F212" s="177" t="s">
        <v>789</v>
      </c>
      <c r="G212" s="158" t="s">
        <v>44</v>
      </c>
      <c r="H212" s="179">
        <f t="shared" ref="H212:H225" si="46">I212/$L$8</f>
        <v>3.8000382885038761</v>
      </c>
      <c r="I212" s="180">
        <v>396.98999999999995</v>
      </c>
      <c r="J212" s="181">
        <v>24</v>
      </c>
      <c r="K212" s="189" t="s">
        <v>888</v>
      </c>
      <c r="L212" s="183"/>
      <c r="M212" s="158" t="str">
        <f t="shared" si="41"/>
        <v>-</v>
      </c>
      <c r="N212" s="159">
        <f t="shared" ref="N212:N225" si="47">I212*L212</f>
        <v>0</v>
      </c>
      <c r="O212" s="159">
        <v>0</v>
      </c>
      <c r="P212" s="159">
        <f t="shared" si="34"/>
        <v>0</v>
      </c>
      <c r="Q212" s="184" t="s">
        <v>744</v>
      </c>
      <c r="R212" s="177">
        <v>4</v>
      </c>
      <c r="S212" s="177" t="s">
        <v>343</v>
      </c>
      <c r="T212" s="177" t="s">
        <v>620</v>
      </c>
      <c r="U212" s="177" t="s">
        <v>398</v>
      </c>
      <c r="V212" s="125" t="str">
        <f t="shared" si="35"/>
        <v/>
      </c>
      <c r="X212" s="126"/>
    </row>
    <row r="213" spans="2:25" s="44" customFormat="1" ht="15.6" customHeight="1">
      <c r="B213" s="106" t="s">
        <v>676</v>
      </c>
      <c r="C213" s="106" t="s">
        <v>47</v>
      </c>
      <c r="D213" s="40" t="s">
        <v>136</v>
      </c>
      <c r="E213" s="122" t="s">
        <v>45</v>
      </c>
      <c r="F213" s="40" t="s">
        <v>48</v>
      </c>
      <c r="G213" s="41" t="s">
        <v>49</v>
      </c>
      <c r="H213" s="45">
        <f t="shared" si="46"/>
        <v>1.7899875562362402</v>
      </c>
      <c r="I213" s="46">
        <v>187</v>
      </c>
      <c r="J213" s="152">
        <v>24</v>
      </c>
      <c r="K213" s="191" t="s">
        <v>890</v>
      </c>
      <c r="L213" s="151"/>
      <c r="M213" s="41" t="str">
        <f t="shared" si="41"/>
        <v>-</v>
      </c>
      <c r="N213" s="139">
        <f t="shared" si="47"/>
        <v>0</v>
      </c>
      <c r="O213" s="139">
        <v>0</v>
      </c>
      <c r="P213" s="139">
        <f t="shared" si="34"/>
        <v>0</v>
      </c>
      <c r="Q213" s="154" t="s">
        <v>744</v>
      </c>
      <c r="R213" s="40">
        <v>4</v>
      </c>
      <c r="S213" s="40" t="s">
        <v>343</v>
      </c>
      <c r="T213" s="40" t="s">
        <v>620</v>
      </c>
      <c r="U213" s="40" t="s">
        <v>398</v>
      </c>
      <c r="V213" s="125" t="str">
        <f t="shared" si="35"/>
        <v/>
      </c>
      <c r="X213" s="169"/>
      <c r="Y213" s="165"/>
    </row>
    <row r="214" spans="2:25" s="44" customFormat="1" ht="15.6" customHeight="1">
      <c r="B214" s="106" t="s">
        <v>675</v>
      </c>
      <c r="C214" s="106" t="s">
        <v>47</v>
      </c>
      <c r="D214" s="40" t="s">
        <v>136</v>
      </c>
      <c r="E214" s="122" t="s">
        <v>45</v>
      </c>
      <c r="F214" s="40" t="s">
        <v>48</v>
      </c>
      <c r="G214" s="41" t="s">
        <v>44</v>
      </c>
      <c r="H214" s="45">
        <f t="shared" si="46"/>
        <v>2.5218807716141121</v>
      </c>
      <c r="I214" s="46">
        <v>263.46088421052627</v>
      </c>
      <c r="J214" s="152">
        <v>24</v>
      </c>
      <c r="K214" s="191" t="s">
        <v>890</v>
      </c>
      <c r="L214" s="151"/>
      <c r="M214" s="41" t="str">
        <f t="shared" si="41"/>
        <v>-</v>
      </c>
      <c r="N214" s="139">
        <f t="shared" si="47"/>
        <v>0</v>
      </c>
      <c r="O214" s="139">
        <v>0</v>
      </c>
      <c r="P214" s="139">
        <f t="shared" si="34"/>
        <v>0</v>
      </c>
      <c r="Q214" s="154" t="s">
        <v>744</v>
      </c>
      <c r="R214" s="40">
        <v>4</v>
      </c>
      <c r="S214" s="40" t="s">
        <v>343</v>
      </c>
      <c r="T214" s="40" t="s">
        <v>620</v>
      </c>
      <c r="U214" s="40" t="s">
        <v>398</v>
      </c>
      <c r="V214" s="125" t="str">
        <f t="shared" si="35"/>
        <v/>
      </c>
      <c r="X214" s="169"/>
      <c r="Y214" s="165"/>
    </row>
    <row r="215" spans="2:25" s="44" customFormat="1" ht="15.6" customHeight="1">
      <c r="B215" s="170" t="s">
        <v>836</v>
      </c>
      <c r="C215" s="106" t="s">
        <v>47</v>
      </c>
      <c r="D215" s="40" t="s">
        <v>137</v>
      </c>
      <c r="E215" s="122"/>
      <c r="F215" s="40" t="s">
        <v>835</v>
      </c>
      <c r="G215" s="41" t="s">
        <v>49</v>
      </c>
      <c r="H215" s="45">
        <f t="shared" si="46"/>
        <v>8.9499377811812</v>
      </c>
      <c r="I215" s="46">
        <v>935</v>
      </c>
      <c r="J215" s="152">
        <v>12</v>
      </c>
      <c r="K215" s="191" t="s">
        <v>890</v>
      </c>
      <c r="L215" s="151"/>
      <c r="M215" s="41" t="str">
        <f t="shared" si="41"/>
        <v>-</v>
      </c>
      <c r="N215" s="139">
        <f t="shared" si="47"/>
        <v>0</v>
      </c>
      <c r="O215" s="139">
        <v>0</v>
      </c>
      <c r="P215" s="139">
        <f t="shared" si="34"/>
        <v>0</v>
      </c>
      <c r="Q215" s="154" t="s">
        <v>744</v>
      </c>
      <c r="R215" s="40">
        <v>4</v>
      </c>
      <c r="S215" s="40" t="s">
        <v>283</v>
      </c>
      <c r="T215" s="40" t="s">
        <v>399</v>
      </c>
      <c r="U215" s="40" t="s">
        <v>400</v>
      </c>
      <c r="V215" s="125" t="str">
        <f t="shared" si="35"/>
        <v/>
      </c>
      <c r="X215" s="169"/>
      <c r="Y215" s="165"/>
    </row>
    <row r="216" spans="2:25" s="44" customFormat="1" ht="15.6" hidden="1" customHeight="1">
      <c r="B216" s="176" t="s">
        <v>497</v>
      </c>
      <c r="C216" s="176" t="s">
        <v>47</v>
      </c>
      <c r="D216" s="177" t="s">
        <v>137</v>
      </c>
      <c r="E216" s="178"/>
      <c r="F216" s="177" t="s">
        <v>48</v>
      </c>
      <c r="G216" s="158" t="s">
        <v>49</v>
      </c>
      <c r="H216" s="179">
        <f t="shared" si="46"/>
        <v>1.7899875562362402</v>
      </c>
      <c r="I216" s="180">
        <v>187</v>
      </c>
      <c r="J216" s="181">
        <v>24</v>
      </c>
      <c r="K216" s="189" t="s">
        <v>888</v>
      </c>
      <c r="L216" s="183"/>
      <c r="M216" s="158" t="str">
        <f t="shared" si="41"/>
        <v>-</v>
      </c>
      <c r="N216" s="159">
        <f t="shared" si="47"/>
        <v>0</v>
      </c>
      <c r="O216" s="159">
        <v>0</v>
      </c>
      <c r="P216" s="159">
        <f t="shared" si="34"/>
        <v>0</v>
      </c>
      <c r="Q216" s="184" t="s">
        <v>887</v>
      </c>
      <c r="R216" s="177">
        <v>4</v>
      </c>
      <c r="S216" s="177" t="s">
        <v>283</v>
      </c>
      <c r="T216" s="177" t="s">
        <v>399</v>
      </c>
      <c r="U216" s="177" t="s">
        <v>400</v>
      </c>
      <c r="V216" s="125" t="str">
        <f t="shared" si="35"/>
        <v/>
      </c>
      <c r="X216" s="169"/>
    </row>
    <row r="217" spans="2:25" s="44" customFormat="1" ht="15.6" customHeight="1">
      <c r="B217" s="170" t="s">
        <v>840</v>
      </c>
      <c r="C217" s="106" t="s">
        <v>47</v>
      </c>
      <c r="D217" s="40" t="s">
        <v>439</v>
      </c>
      <c r="E217" s="122"/>
      <c r="F217" s="40" t="s">
        <v>48</v>
      </c>
      <c r="G217" s="41" t="s">
        <v>49</v>
      </c>
      <c r="H217" s="45">
        <f t="shared" si="46"/>
        <v>2.0439169139465876</v>
      </c>
      <c r="I217" s="46">
        <v>213.52799999999999</v>
      </c>
      <c r="J217" s="152">
        <v>24</v>
      </c>
      <c r="K217" s="191" t="s">
        <v>890</v>
      </c>
      <c r="L217" s="151"/>
      <c r="M217" s="41" t="str">
        <f t="shared" si="41"/>
        <v>-</v>
      </c>
      <c r="N217" s="139">
        <f t="shared" si="47"/>
        <v>0</v>
      </c>
      <c r="O217" s="139">
        <v>0</v>
      </c>
      <c r="P217" s="139">
        <f t="shared" si="34"/>
        <v>0</v>
      </c>
      <c r="Q217" s="153" t="s">
        <v>887</v>
      </c>
      <c r="R217" s="127" t="s">
        <v>602</v>
      </c>
      <c r="S217" s="40" t="s">
        <v>605</v>
      </c>
      <c r="T217" s="40" t="s">
        <v>603</v>
      </c>
      <c r="U217" s="40" t="s">
        <v>604</v>
      </c>
      <c r="V217" s="125" t="str">
        <f t="shared" si="35"/>
        <v/>
      </c>
      <c r="X217" s="169"/>
      <c r="Y217" s="165"/>
    </row>
    <row r="218" spans="2:25" s="44" customFormat="1" ht="15.6" hidden="1" customHeight="1">
      <c r="B218" s="176" t="s">
        <v>498</v>
      </c>
      <c r="C218" s="176" t="s">
        <v>47</v>
      </c>
      <c r="D218" s="177" t="s">
        <v>439</v>
      </c>
      <c r="E218" s="178"/>
      <c r="F218" s="177" t="s">
        <v>48</v>
      </c>
      <c r="G218" s="158" t="s">
        <v>49</v>
      </c>
      <c r="H218" s="179">
        <f t="shared" si="46"/>
        <v>2.0771513353115729</v>
      </c>
      <c r="I218" s="180">
        <v>217</v>
      </c>
      <c r="J218" s="181">
        <v>24</v>
      </c>
      <c r="K218" s="189" t="s">
        <v>888</v>
      </c>
      <c r="L218" s="183"/>
      <c r="M218" s="158" t="str">
        <f t="shared" si="41"/>
        <v>-</v>
      </c>
      <c r="N218" s="159">
        <f t="shared" si="47"/>
        <v>0</v>
      </c>
      <c r="O218" s="159">
        <v>0</v>
      </c>
      <c r="P218" s="159">
        <f t="shared" si="34"/>
        <v>0</v>
      </c>
      <c r="Q218" s="184" t="s">
        <v>887</v>
      </c>
      <c r="R218" s="188" t="s">
        <v>602</v>
      </c>
      <c r="S218" s="177" t="s">
        <v>605</v>
      </c>
      <c r="T218" s="177" t="s">
        <v>603</v>
      </c>
      <c r="U218" s="177" t="s">
        <v>604</v>
      </c>
      <c r="V218" s="125" t="str">
        <f t="shared" si="35"/>
        <v/>
      </c>
      <c r="X218" s="126"/>
    </row>
    <row r="219" spans="2:25" s="44" customFormat="1" ht="15.6" customHeight="1">
      <c r="B219" s="106" t="s">
        <v>499</v>
      </c>
      <c r="C219" s="106" t="s">
        <v>47</v>
      </c>
      <c r="D219" s="40" t="s">
        <v>440</v>
      </c>
      <c r="E219" s="122"/>
      <c r="F219" s="40" t="s">
        <v>48</v>
      </c>
      <c r="G219" s="41" t="s">
        <v>49</v>
      </c>
      <c r="H219" s="45">
        <f t="shared" si="46"/>
        <v>2.0771513353115729</v>
      </c>
      <c r="I219" s="46">
        <v>217</v>
      </c>
      <c r="J219" s="152">
        <v>24</v>
      </c>
      <c r="K219" s="191" t="s">
        <v>890</v>
      </c>
      <c r="L219" s="151"/>
      <c r="M219" s="41" t="str">
        <f t="shared" si="41"/>
        <v>-</v>
      </c>
      <c r="N219" s="139">
        <f t="shared" si="47"/>
        <v>0</v>
      </c>
      <c r="O219" s="139">
        <v>0</v>
      </c>
      <c r="P219" s="139">
        <f t="shared" si="34"/>
        <v>0</v>
      </c>
      <c r="Q219" s="153" t="s">
        <v>887</v>
      </c>
      <c r="R219" s="40">
        <v>4</v>
      </c>
      <c r="S219" s="40" t="s">
        <v>329</v>
      </c>
      <c r="T219" s="40" t="s">
        <v>606</v>
      </c>
      <c r="U219" s="40" t="s">
        <v>607</v>
      </c>
      <c r="V219" s="125" t="str">
        <f t="shared" si="35"/>
        <v/>
      </c>
      <c r="X219" s="169"/>
      <c r="Y219" s="165"/>
    </row>
    <row r="220" spans="2:25" s="44" customFormat="1" ht="15.6" customHeight="1">
      <c r="B220" s="170" t="s">
        <v>834</v>
      </c>
      <c r="C220" s="106" t="s">
        <v>47</v>
      </c>
      <c r="D220" s="40" t="s">
        <v>870</v>
      </c>
      <c r="E220" s="122"/>
      <c r="F220" s="40" t="s">
        <v>835</v>
      </c>
      <c r="G220" s="41" t="s">
        <v>49</v>
      </c>
      <c r="H220" s="45">
        <f t="shared" si="46"/>
        <v>8.9499377811812</v>
      </c>
      <c r="I220" s="46">
        <v>935</v>
      </c>
      <c r="J220" s="152">
        <v>12</v>
      </c>
      <c r="K220" s="191" t="s">
        <v>890</v>
      </c>
      <c r="L220" s="151"/>
      <c r="M220" s="41" t="str">
        <f t="shared" si="41"/>
        <v>-</v>
      </c>
      <c r="N220" s="139">
        <f t="shared" si="47"/>
        <v>0</v>
      </c>
      <c r="O220" s="139">
        <v>0</v>
      </c>
      <c r="P220" s="139">
        <f t="shared" si="34"/>
        <v>0</v>
      </c>
      <c r="Q220" s="154" t="s">
        <v>744</v>
      </c>
      <c r="R220" s="40">
        <v>4</v>
      </c>
      <c r="S220" s="40" t="s">
        <v>872</v>
      </c>
      <c r="T220" s="40" t="s">
        <v>881</v>
      </c>
      <c r="U220" s="40" t="s">
        <v>882</v>
      </c>
      <c r="V220" s="125" t="str">
        <f t="shared" si="35"/>
        <v/>
      </c>
      <c r="X220" s="169"/>
      <c r="Y220" s="165"/>
    </row>
    <row r="221" spans="2:25" s="44" customFormat="1" ht="15.6" customHeight="1">
      <c r="B221" s="106" t="s">
        <v>710</v>
      </c>
      <c r="C221" s="106" t="s">
        <v>47</v>
      </c>
      <c r="D221" s="40" t="s">
        <v>138</v>
      </c>
      <c r="E221" s="122"/>
      <c r="F221" s="40" t="s">
        <v>48</v>
      </c>
      <c r="G221" s="41" t="s">
        <v>49</v>
      </c>
      <c r="H221" s="45">
        <f t="shared" si="46"/>
        <v>1.3113812577773523</v>
      </c>
      <c r="I221" s="46">
        <v>137</v>
      </c>
      <c r="J221" s="152">
        <v>24</v>
      </c>
      <c r="K221" s="191" t="s">
        <v>889</v>
      </c>
      <c r="L221" s="151"/>
      <c r="M221" s="41" t="str">
        <f t="shared" si="41"/>
        <v>-</v>
      </c>
      <c r="N221" s="139">
        <f t="shared" si="47"/>
        <v>0</v>
      </c>
      <c r="O221" s="139">
        <v>0</v>
      </c>
      <c r="P221" s="139">
        <f t="shared" si="34"/>
        <v>0</v>
      </c>
      <c r="Q221" s="154" t="s">
        <v>744</v>
      </c>
      <c r="R221" s="40" t="s">
        <v>420</v>
      </c>
      <c r="S221" s="40" t="s">
        <v>401</v>
      </c>
      <c r="T221" s="40" t="s">
        <v>618</v>
      </c>
      <c r="U221" s="40" t="s">
        <v>402</v>
      </c>
      <c r="V221" s="125" t="str">
        <f t="shared" si="35"/>
        <v/>
      </c>
      <c r="X221" s="169"/>
      <c r="Y221" s="165"/>
    </row>
    <row r="222" spans="2:25" s="44" customFormat="1" ht="15.6" customHeight="1">
      <c r="B222" s="106" t="s">
        <v>500</v>
      </c>
      <c r="C222" s="106" t="s">
        <v>47</v>
      </c>
      <c r="D222" s="40" t="s">
        <v>139</v>
      </c>
      <c r="E222" s="122"/>
      <c r="F222" s="40" t="s">
        <v>54</v>
      </c>
      <c r="G222" s="41" t="s">
        <v>49</v>
      </c>
      <c r="H222" s="45">
        <f t="shared" si="46"/>
        <v>6.3080310136881401</v>
      </c>
      <c r="I222" s="46">
        <v>659</v>
      </c>
      <c r="J222" s="152">
        <v>25</v>
      </c>
      <c r="K222" s="191" t="s">
        <v>890</v>
      </c>
      <c r="L222" s="151"/>
      <c r="M222" s="41" t="str">
        <f t="shared" si="41"/>
        <v>-</v>
      </c>
      <c r="N222" s="139">
        <f t="shared" si="47"/>
        <v>0</v>
      </c>
      <c r="O222" s="139">
        <v>0</v>
      </c>
      <c r="P222" s="139">
        <f t="shared" si="34"/>
        <v>0</v>
      </c>
      <c r="Q222" s="153" t="s">
        <v>887</v>
      </c>
      <c r="R222" s="40">
        <v>4</v>
      </c>
      <c r="S222" s="40" t="s">
        <v>284</v>
      </c>
      <c r="T222" s="40" t="s">
        <v>403</v>
      </c>
      <c r="U222" s="40" t="s">
        <v>404</v>
      </c>
      <c r="V222" s="125" t="str">
        <f t="shared" si="35"/>
        <v/>
      </c>
      <c r="X222" s="169"/>
      <c r="Y222" s="165"/>
    </row>
    <row r="223" spans="2:25" s="44" customFormat="1" ht="15.6" customHeight="1">
      <c r="B223" s="106" t="s">
        <v>677</v>
      </c>
      <c r="C223" s="106" t="s">
        <v>47</v>
      </c>
      <c r="D223" s="40" t="s">
        <v>139</v>
      </c>
      <c r="E223" s="122"/>
      <c r="F223" s="40" t="s">
        <v>48</v>
      </c>
      <c r="G223" s="41" t="s">
        <v>44</v>
      </c>
      <c r="H223" s="45">
        <f t="shared" si="46"/>
        <v>2.8618742222647651</v>
      </c>
      <c r="I223" s="46">
        <v>298.98</v>
      </c>
      <c r="J223" s="152">
        <v>24</v>
      </c>
      <c r="K223" s="191" t="s">
        <v>890</v>
      </c>
      <c r="L223" s="151"/>
      <c r="M223" s="41" t="str">
        <f t="shared" si="41"/>
        <v>-</v>
      </c>
      <c r="N223" s="139">
        <f t="shared" si="47"/>
        <v>0</v>
      </c>
      <c r="O223" s="139">
        <v>0</v>
      </c>
      <c r="P223" s="139">
        <f t="shared" si="34"/>
        <v>0</v>
      </c>
      <c r="Q223" s="154" t="s">
        <v>744</v>
      </c>
      <c r="R223" s="40">
        <v>4</v>
      </c>
      <c r="S223" s="40" t="s">
        <v>284</v>
      </c>
      <c r="T223" s="40" t="s">
        <v>403</v>
      </c>
      <c r="U223" s="40" t="s">
        <v>404</v>
      </c>
      <c r="V223" s="125" t="str">
        <f t="shared" si="35"/>
        <v/>
      </c>
      <c r="X223" s="169"/>
      <c r="Y223" s="165"/>
    </row>
    <row r="224" spans="2:25" s="44" customFormat="1" ht="15.6" customHeight="1">
      <c r="B224" s="106" t="s">
        <v>711</v>
      </c>
      <c r="C224" s="106" t="s">
        <v>47</v>
      </c>
      <c r="D224" s="40" t="s">
        <v>140</v>
      </c>
      <c r="E224" s="122"/>
      <c r="F224" s="40" t="s">
        <v>57</v>
      </c>
      <c r="G224" s="41" t="s">
        <v>44</v>
      </c>
      <c r="H224" s="45">
        <f t="shared" si="46"/>
        <v>2.9626233670708788</v>
      </c>
      <c r="I224" s="46">
        <v>309.50526315789472</v>
      </c>
      <c r="J224" s="152">
        <v>30</v>
      </c>
      <c r="K224" s="191" t="s">
        <v>890</v>
      </c>
      <c r="L224" s="151"/>
      <c r="M224" s="41" t="str">
        <f t="shared" ref="M224:M255" si="48">IF(L224="","-",L224/J224)</f>
        <v>-</v>
      </c>
      <c r="N224" s="139">
        <f t="shared" si="47"/>
        <v>0</v>
      </c>
      <c r="O224" s="139">
        <v>0</v>
      </c>
      <c r="P224" s="139">
        <f t="shared" si="34"/>
        <v>0</v>
      </c>
      <c r="Q224" s="154" t="s">
        <v>744</v>
      </c>
      <c r="R224" s="40">
        <v>4</v>
      </c>
      <c r="S224" s="40" t="s">
        <v>280</v>
      </c>
      <c r="T224" s="40" t="s">
        <v>405</v>
      </c>
      <c r="U224" s="40" t="s">
        <v>406</v>
      </c>
      <c r="V224" s="125" t="str">
        <f t="shared" si="35"/>
        <v/>
      </c>
      <c r="X224" s="169"/>
      <c r="Y224" s="165"/>
    </row>
    <row r="225" spans="2:25" s="44" customFormat="1" ht="15.6" customHeight="1">
      <c r="B225" s="106" t="s">
        <v>501</v>
      </c>
      <c r="C225" s="106" t="s">
        <v>47</v>
      </c>
      <c r="D225" s="40" t="s">
        <v>140</v>
      </c>
      <c r="E225" s="122"/>
      <c r="F225" s="40" t="s">
        <v>54</v>
      </c>
      <c r="G225" s="41" t="s">
        <v>49</v>
      </c>
      <c r="H225" s="45">
        <f t="shared" si="46"/>
        <v>6.3080310136881401</v>
      </c>
      <c r="I225" s="46">
        <v>659</v>
      </c>
      <c r="J225" s="152">
        <v>25</v>
      </c>
      <c r="K225" s="191" t="s">
        <v>890</v>
      </c>
      <c r="L225" s="151"/>
      <c r="M225" s="41" t="str">
        <f t="shared" si="48"/>
        <v>-</v>
      </c>
      <c r="N225" s="139">
        <f t="shared" si="47"/>
        <v>0</v>
      </c>
      <c r="O225" s="139">
        <v>0</v>
      </c>
      <c r="P225" s="139">
        <f t="shared" ref="P225:P288" si="49">N225+O225</f>
        <v>0</v>
      </c>
      <c r="Q225" s="153" t="s">
        <v>887</v>
      </c>
      <c r="R225" s="40">
        <v>4</v>
      </c>
      <c r="S225" s="40" t="s">
        <v>280</v>
      </c>
      <c r="T225" s="40" t="s">
        <v>405</v>
      </c>
      <c r="U225" s="40" t="s">
        <v>406</v>
      </c>
      <c r="V225" s="125" t="str">
        <f t="shared" ref="V225:V288" si="50">IF(MOD(L225,J225)&gt;0,"Неверная кратность заказа!","")</f>
        <v/>
      </c>
      <c r="X225" s="169"/>
      <c r="Y225" s="165"/>
    </row>
    <row r="226" spans="2:25" s="44" customFormat="1" ht="15.6" customHeight="1">
      <c r="B226" s="106" t="s">
        <v>759</v>
      </c>
      <c r="C226" s="106" t="s">
        <v>42</v>
      </c>
      <c r="D226" s="40" t="s">
        <v>141</v>
      </c>
      <c r="E226" s="122"/>
      <c r="F226" s="40" t="s">
        <v>54</v>
      </c>
      <c r="G226" s="41" t="s">
        <v>44</v>
      </c>
      <c r="H226" s="42">
        <v>6.74</v>
      </c>
      <c r="I226" s="43">
        <f>H226*$L$8</f>
        <v>704.12779999999998</v>
      </c>
      <c r="J226" s="152">
        <v>25</v>
      </c>
      <c r="K226" s="191" t="s">
        <v>889</v>
      </c>
      <c r="L226" s="151"/>
      <c r="M226" s="41" t="str">
        <f t="shared" si="48"/>
        <v>-</v>
      </c>
      <c r="N226" s="140">
        <f>H226*L226</f>
        <v>0</v>
      </c>
      <c r="O226" s="140">
        <v>0</v>
      </c>
      <c r="P226" s="140">
        <f t="shared" si="49"/>
        <v>0</v>
      </c>
      <c r="Q226" s="154" t="s">
        <v>744</v>
      </c>
      <c r="R226" s="40">
        <v>4</v>
      </c>
      <c r="S226" s="40" t="s">
        <v>288</v>
      </c>
      <c r="T226" s="40" t="s">
        <v>407</v>
      </c>
      <c r="U226" s="40" t="s">
        <v>408</v>
      </c>
      <c r="V226" s="125" t="str">
        <f t="shared" si="50"/>
        <v/>
      </c>
      <c r="X226" s="169"/>
      <c r="Y226" s="165"/>
    </row>
    <row r="227" spans="2:25" s="44" customFormat="1" ht="15.6" customHeight="1">
      <c r="B227" s="106" t="s">
        <v>502</v>
      </c>
      <c r="C227" s="106" t="s">
        <v>47</v>
      </c>
      <c r="D227" s="40" t="s">
        <v>142</v>
      </c>
      <c r="E227" s="122"/>
      <c r="F227" s="40" t="s">
        <v>54</v>
      </c>
      <c r="G227" s="41" t="s">
        <v>49</v>
      </c>
      <c r="H227" s="45">
        <f t="shared" ref="H227:H233" si="51">I227/$L$8</f>
        <v>6.3080310136881401</v>
      </c>
      <c r="I227" s="46">
        <v>659</v>
      </c>
      <c r="J227" s="152">
        <v>25</v>
      </c>
      <c r="K227" s="191" t="s">
        <v>890</v>
      </c>
      <c r="L227" s="151"/>
      <c r="M227" s="41" t="str">
        <f t="shared" si="48"/>
        <v>-</v>
      </c>
      <c r="N227" s="139">
        <f t="shared" ref="N227:N233" si="52">I227*L227</f>
        <v>0</v>
      </c>
      <c r="O227" s="139">
        <v>0</v>
      </c>
      <c r="P227" s="139">
        <f t="shared" si="49"/>
        <v>0</v>
      </c>
      <c r="Q227" s="153" t="s">
        <v>887</v>
      </c>
      <c r="R227" s="40" t="s">
        <v>419</v>
      </c>
      <c r="S227" s="40" t="s">
        <v>288</v>
      </c>
      <c r="T227" s="40" t="s">
        <v>409</v>
      </c>
      <c r="U227" s="40" t="s">
        <v>410</v>
      </c>
      <c r="V227" s="125" t="str">
        <f t="shared" si="50"/>
        <v/>
      </c>
      <c r="X227" s="169"/>
      <c r="Y227" s="165"/>
    </row>
    <row r="228" spans="2:25" s="44" customFormat="1" ht="15.6" customHeight="1">
      <c r="B228" s="106" t="s">
        <v>712</v>
      </c>
      <c r="C228" s="106" t="s">
        <v>47</v>
      </c>
      <c r="D228" s="40" t="s">
        <v>143</v>
      </c>
      <c r="E228" s="122"/>
      <c r="F228" s="40" t="s">
        <v>57</v>
      </c>
      <c r="G228" s="41" t="s">
        <v>44</v>
      </c>
      <c r="H228" s="45">
        <f t="shared" si="51"/>
        <v>2.9626233670708788</v>
      </c>
      <c r="I228" s="46">
        <v>309.50526315789472</v>
      </c>
      <c r="J228" s="152">
        <v>30</v>
      </c>
      <c r="K228" s="190" t="s">
        <v>428</v>
      </c>
      <c r="L228" s="151"/>
      <c r="M228" s="41" t="str">
        <f t="shared" si="48"/>
        <v>-</v>
      </c>
      <c r="N228" s="139">
        <f t="shared" si="52"/>
        <v>0</v>
      </c>
      <c r="O228" s="139">
        <v>0</v>
      </c>
      <c r="P228" s="139">
        <f t="shared" si="49"/>
        <v>0</v>
      </c>
      <c r="Q228" s="154" t="s">
        <v>744</v>
      </c>
      <c r="R228" s="40">
        <v>4</v>
      </c>
      <c r="S228" s="40" t="s">
        <v>329</v>
      </c>
      <c r="T228" s="40" t="s">
        <v>411</v>
      </c>
      <c r="U228" s="40" t="s">
        <v>412</v>
      </c>
      <c r="V228" s="125" t="str">
        <f t="shared" si="50"/>
        <v/>
      </c>
      <c r="X228" s="169"/>
      <c r="Y228" s="165"/>
    </row>
    <row r="229" spans="2:25" s="44" customFormat="1" ht="15.6" customHeight="1">
      <c r="B229" s="106" t="s">
        <v>145</v>
      </c>
      <c r="C229" s="106" t="s">
        <v>47</v>
      </c>
      <c r="D229" s="40" t="s">
        <v>144</v>
      </c>
      <c r="E229" s="122" t="s">
        <v>45</v>
      </c>
      <c r="F229" s="40" t="s">
        <v>84</v>
      </c>
      <c r="G229" s="41" t="s">
        <v>49</v>
      </c>
      <c r="H229" s="45">
        <f t="shared" si="51"/>
        <v>0.66047669187326508</v>
      </c>
      <c r="I229" s="46">
        <v>69</v>
      </c>
      <c r="J229" s="152">
        <v>144</v>
      </c>
      <c r="K229" s="190" t="s">
        <v>428</v>
      </c>
      <c r="L229" s="151"/>
      <c r="M229" s="41" t="str">
        <f t="shared" si="48"/>
        <v>-</v>
      </c>
      <c r="N229" s="139">
        <f t="shared" si="52"/>
        <v>0</v>
      </c>
      <c r="O229" s="139">
        <v>0</v>
      </c>
      <c r="P229" s="139">
        <f t="shared" si="49"/>
        <v>0</v>
      </c>
      <c r="Q229" s="153" t="s">
        <v>887</v>
      </c>
      <c r="R229" s="40">
        <v>4</v>
      </c>
      <c r="S229" s="40" t="s">
        <v>288</v>
      </c>
      <c r="T229" s="40" t="s">
        <v>413</v>
      </c>
      <c r="U229" s="40" t="s">
        <v>414</v>
      </c>
      <c r="V229" s="125" t="str">
        <f t="shared" si="50"/>
        <v/>
      </c>
      <c r="X229" s="169"/>
      <c r="Y229" s="165"/>
    </row>
    <row r="230" spans="2:25" s="44" customFormat="1" ht="15.6" customHeight="1">
      <c r="B230" s="106" t="s">
        <v>787</v>
      </c>
      <c r="C230" s="106" t="s">
        <v>47</v>
      </c>
      <c r="D230" s="40" t="s">
        <v>144</v>
      </c>
      <c r="E230" s="122" t="s">
        <v>45</v>
      </c>
      <c r="F230" s="40" t="s">
        <v>54</v>
      </c>
      <c r="G230" s="41" t="s">
        <v>49</v>
      </c>
      <c r="H230" s="45">
        <f t="shared" si="51"/>
        <v>6.3080310136881401</v>
      </c>
      <c r="I230" s="46">
        <v>659</v>
      </c>
      <c r="J230" s="152">
        <v>25</v>
      </c>
      <c r="K230" s="191" t="s">
        <v>889</v>
      </c>
      <c r="L230" s="151"/>
      <c r="M230" s="41" t="str">
        <f t="shared" si="48"/>
        <v>-</v>
      </c>
      <c r="N230" s="139">
        <f t="shared" si="52"/>
        <v>0</v>
      </c>
      <c r="O230" s="139">
        <v>0</v>
      </c>
      <c r="P230" s="139">
        <f t="shared" si="49"/>
        <v>0</v>
      </c>
      <c r="Q230" s="153" t="s">
        <v>887</v>
      </c>
      <c r="R230" s="40">
        <v>4</v>
      </c>
      <c r="S230" s="40" t="s">
        <v>288</v>
      </c>
      <c r="T230" s="40" t="s">
        <v>413</v>
      </c>
      <c r="U230" s="40" t="s">
        <v>414</v>
      </c>
      <c r="V230" s="125" t="str">
        <f t="shared" si="50"/>
        <v/>
      </c>
      <c r="X230" s="169"/>
      <c r="Y230" s="165"/>
    </row>
    <row r="231" spans="2:25" s="44" customFormat="1" ht="15.6" customHeight="1">
      <c r="B231" s="106" t="s">
        <v>678</v>
      </c>
      <c r="C231" s="106" t="s">
        <v>47</v>
      </c>
      <c r="D231" s="40" t="s">
        <v>144</v>
      </c>
      <c r="E231" s="122" t="s">
        <v>45</v>
      </c>
      <c r="F231" s="40" t="s">
        <v>48</v>
      </c>
      <c r="G231" s="41" t="s">
        <v>49</v>
      </c>
      <c r="H231" s="45">
        <f t="shared" si="51"/>
        <v>1.9814300756197951</v>
      </c>
      <c r="I231" s="46">
        <v>207</v>
      </c>
      <c r="J231" s="152">
        <v>24</v>
      </c>
      <c r="K231" s="191" t="s">
        <v>890</v>
      </c>
      <c r="L231" s="151"/>
      <c r="M231" s="41" t="str">
        <f t="shared" si="48"/>
        <v>-</v>
      </c>
      <c r="N231" s="139">
        <f t="shared" si="52"/>
        <v>0</v>
      </c>
      <c r="O231" s="139">
        <v>0</v>
      </c>
      <c r="P231" s="139">
        <f t="shared" si="49"/>
        <v>0</v>
      </c>
      <c r="Q231" s="154" t="s">
        <v>744</v>
      </c>
      <c r="R231" s="40">
        <v>4</v>
      </c>
      <c r="S231" s="40" t="s">
        <v>288</v>
      </c>
      <c r="T231" s="40" t="s">
        <v>413</v>
      </c>
      <c r="U231" s="40" t="s">
        <v>414</v>
      </c>
      <c r="V231" s="125" t="str">
        <f t="shared" si="50"/>
        <v/>
      </c>
      <c r="X231" s="169"/>
      <c r="Y231" s="165"/>
    </row>
    <row r="232" spans="2:25" s="44" customFormat="1" ht="15.6" customHeight="1">
      <c r="B232" s="106" t="s">
        <v>504</v>
      </c>
      <c r="C232" s="106" t="s">
        <v>47</v>
      </c>
      <c r="D232" s="40" t="s">
        <v>144</v>
      </c>
      <c r="E232" s="122" t="s">
        <v>45</v>
      </c>
      <c r="F232" s="40" t="s">
        <v>46</v>
      </c>
      <c r="G232" s="41" t="s">
        <v>49</v>
      </c>
      <c r="H232" s="45">
        <f t="shared" si="51"/>
        <v>3.3406719632430364</v>
      </c>
      <c r="I232" s="46">
        <v>349</v>
      </c>
      <c r="J232" s="152">
        <v>25</v>
      </c>
      <c r="K232" s="191" t="s">
        <v>890</v>
      </c>
      <c r="L232" s="162"/>
      <c r="M232" s="41" t="str">
        <f t="shared" si="48"/>
        <v>-</v>
      </c>
      <c r="N232" s="139">
        <f t="shared" si="52"/>
        <v>0</v>
      </c>
      <c r="O232" s="139">
        <v>0</v>
      </c>
      <c r="P232" s="139">
        <f t="shared" si="49"/>
        <v>0</v>
      </c>
      <c r="Q232" s="153" t="s">
        <v>887</v>
      </c>
      <c r="R232" s="40">
        <v>4</v>
      </c>
      <c r="S232" s="40" t="s">
        <v>288</v>
      </c>
      <c r="T232" s="40" t="s">
        <v>413</v>
      </c>
      <c r="U232" s="40" t="s">
        <v>414</v>
      </c>
      <c r="V232" s="125" t="str">
        <f t="shared" si="50"/>
        <v/>
      </c>
      <c r="X232" s="169"/>
      <c r="Y232" s="165"/>
    </row>
    <row r="233" spans="2:25" s="44" customFormat="1" ht="15.6" customHeight="1">
      <c r="B233" s="106" t="s">
        <v>503</v>
      </c>
      <c r="C233" s="106" t="s">
        <v>47</v>
      </c>
      <c r="D233" s="40" t="s">
        <v>144</v>
      </c>
      <c r="E233" s="122" t="s">
        <v>45</v>
      </c>
      <c r="F233" s="40" t="s">
        <v>48</v>
      </c>
      <c r="G233" s="41" t="s">
        <v>49</v>
      </c>
      <c r="H233" s="45">
        <f t="shared" si="51"/>
        <v>1.9814300756197951</v>
      </c>
      <c r="I233" s="46">
        <v>207</v>
      </c>
      <c r="J233" s="152">
        <v>24</v>
      </c>
      <c r="K233" s="191" t="s">
        <v>890</v>
      </c>
      <c r="L233" s="151"/>
      <c r="M233" s="41" t="str">
        <f t="shared" si="48"/>
        <v>-</v>
      </c>
      <c r="N233" s="139">
        <f t="shared" si="52"/>
        <v>0</v>
      </c>
      <c r="O233" s="139">
        <v>0</v>
      </c>
      <c r="P233" s="139">
        <f t="shared" si="49"/>
        <v>0</v>
      </c>
      <c r="Q233" s="153" t="s">
        <v>887</v>
      </c>
      <c r="R233" s="40">
        <v>4</v>
      </c>
      <c r="S233" s="40" t="s">
        <v>288</v>
      </c>
      <c r="T233" s="40" t="s">
        <v>413</v>
      </c>
      <c r="U233" s="40" t="s">
        <v>414</v>
      </c>
      <c r="V233" s="125" t="str">
        <f t="shared" si="50"/>
        <v/>
      </c>
      <c r="X233" s="169"/>
      <c r="Y233" s="165"/>
    </row>
    <row r="234" spans="2:25" s="44" customFormat="1" ht="15.6" customHeight="1">
      <c r="B234" s="106" t="s">
        <v>761</v>
      </c>
      <c r="C234" s="106" t="s">
        <v>42</v>
      </c>
      <c r="D234" s="40" t="s">
        <v>144</v>
      </c>
      <c r="E234" s="122" t="s">
        <v>45</v>
      </c>
      <c r="F234" s="40" t="s">
        <v>735</v>
      </c>
      <c r="G234" s="41" t="s">
        <v>44</v>
      </c>
      <c r="H234" s="42">
        <v>19.96842105263158</v>
      </c>
      <c r="I234" s="43">
        <f>H234*$L$8</f>
        <v>2086.1009473684212</v>
      </c>
      <c r="J234" s="152">
        <v>10</v>
      </c>
      <c r="K234" s="191" t="s">
        <v>890</v>
      </c>
      <c r="L234" s="151"/>
      <c r="M234" s="41" t="str">
        <f t="shared" si="48"/>
        <v>-</v>
      </c>
      <c r="N234" s="140">
        <f>H234*L234</f>
        <v>0</v>
      </c>
      <c r="O234" s="140">
        <v>0</v>
      </c>
      <c r="P234" s="140">
        <f t="shared" si="49"/>
        <v>0</v>
      </c>
      <c r="Q234" s="154" t="s">
        <v>744</v>
      </c>
      <c r="R234" s="40">
        <v>4</v>
      </c>
      <c r="S234" s="40" t="s">
        <v>288</v>
      </c>
      <c r="T234" s="40" t="s">
        <v>413</v>
      </c>
      <c r="U234" s="40" t="s">
        <v>414</v>
      </c>
      <c r="V234" s="125" t="str">
        <f t="shared" si="50"/>
        <v/>
      </c>
      <c r="X234" s="169"/>
      <c r="Y234" s="165"/>
    </row>
    <row r="235" spans="2:25" s="44" customFormat="1" ht="15.6" customHeight="1">
      <c r="B235" s="106" t="s">
        <v>760</v>
      </c>
      <c r="C235" s="106" t="s">
        <v>42</v>
      </c>
      <c r="D235" s="40" t="s">
        <v>144</v>
      </c>
      <c r="E235" s="122" t="s">
        <v>45</v>
      </c>
      <c r="F235" s="40" t="s">
        <v>734</v>
      </c>
      <c r="G235" s="41" t="s">
        <v>44</v>
      </c>
      <c r="H235" s="42">
        <v>24.178947368421053</v>
      </c>
      <c r="I235" s="43">
        <f>H235*$L$8</f>
        <v>2525.9746315789475</v>
      </c>
      <c r="J235" s="152">
        <v>10</v>
      </c>
      <c r="K235" s="191" t="s">
        <v>890</v>
      </c>
      <c r="L235" s="151"/>
      <c r="M235" s="41" t="str">
        <f t="shared" si="48"/>
        <v>-</v>
      </c>
      <c r="N235" s="140">
        <f>H235*L235</f>
        <v>0</v>
      </c>
      <c r="O235" s="140">
        <v>0</v>
      </c>
      <c r="P235" s="140">
        <f t="shared" si="49"/>
        <v>0</v>
      </c>
      <c r="Q235" s="154" t="s">
        <v>744</v>
      </c>
      <c r="R235" s="40">
        <v>4</v>
      </c>
      <c r="S235" s="40" t="s">
        <v>288</v>
      </c>
      <c r="T235" s="40" t="s">
        <v>413</v>
      </c>
      <c r="U235" s="40" t="s">
        <v>414</v>
      </c>
      <c r="V235" s="125" t="str">
        <f t="shared" si="50"/>
        <v/>
      </c>
      <c r="X235" s="169"/>
      <c r="Y235" s="165"/>
    </row>
    <row r="236" spans="2:25" s="44" customFormat="1" ht="15.6" hidden="1" customHeight="1">
      <c r="B236" s="176" t="s">
        <v>506</v>
      </c>
      <c r="C236" s="176" t="s">
        <v>47</v>
      </c>
      <c r="D236" s="177" t="s">
        <v>146</v>
      </c>
      <c r="E236" s="178"/>
      <c r="F236" s="177" t="s">
        <v>46</v>
      </c>
      <c r="G236" s="158" t="s">
        <v>49</v>
      </c>
      <c r="H236" s="179">
        <f>I236/$L$8</f>
        <v>4.4893270795443669</v>
      </c>
      <c r="I236" s="180">
        <v>469</v>
      </c>
      <c r="J236" s="181">
        <v>25</v>
      </c>
      <c r="K236" s="189" t="s">
        <v>888</v>
      </c>
      <c r="L236" s="183"/>
      <c r="M236" s="158" t="str">
        <f t="shared" si="48"/>
        <v>-</v>
      </c>
      <c r="N236" s="159">
        <f>I236*L236</f>
        <v>0</v>
      </c>
      <c r="O236" s="159">
        <v>0</v>
      </c>
      <c r="P236" s="159">
        <f t="shared" si="49"/>
        <v>0</v>
      </c>
      <c r="Q236" s="184" t="s">
        <v>887</v>
      </c>
      <c r="R236" s="177">
        <v>4</v>
      </c>
      <c r="S236" s="177" t="s">
        <v>284</v>
      </c>
      <c r="T236" s="177" t="s">
        <v>325</v>
      </c>
      <c r="U236" s="177" t="s">
        <v>546</v>
      </c>
      <c r="V236" s="125" t="str">
        <f t="shared" si="50"/>
        <v/>
      </c>
      <c r="X236" s="126"/>
    </row>
    <row r="237" spans="2:25" s="44" customFormat="1" ht="15.6" customHeight="1">
      <c r="B237" s="106" t="s">
        <v>505</v>
      </c>
      <c r="C237" s="106" t="s">
        <v>47</v>
      </c>
      <c r="D237" s="40" t="s">
        <v>146</v>
      </c>
      <c r="E237" s="122"/>
      <c r="F237" s="40" t="s">
        <v>48</v>
      </c>
      <c r="G237" s="41" t="s">
        <v>49</v>
      </c>
      <c r="H237" s="45">
        <f>I237/$L$8</f>
        <v>2.0771513353115729</v>
      </c>
      <c r="I237" s="46">
        <v>217</v>
      </c>
      <c r="J237" s="152">
        <v>24</v>
      </c>
      <c r="K237" s="191" t="s">
        <v>889</v>
      </c>
      <c r="L237" s="151"/>
      <c r="M237" s="41" t="str">
        <f t="shared" si="48"/>
        <v>-</v>
      </c>
      <c r="N237" s="139">
        <f>I237*L237</f>
        <v>0</v>
      </c>
      <c r="O237" s="139">
        <v>0</v>
      </c>
      <c r="P237" s="139">
        <f t="shared" si="49"/>
        <v>0</v>
      </c>
      <c r="Q237" s="153" t="s">
        <v>887</v>
      </c>
      <c r="R237" s="40">
        <v>4</v>
      </c>
      <c r="S237" s="40" t="s">
        <v>284</v>
      </c>
      <c r="T237" s="40" t="s">
        <v>325</v>
      </c>
      <c r="U237" s="40" t="s">
        <v>546</v>
      </c>
      <c r="V237" s="125" t="str">
        <f t="shared" si="50"/>
        <v/>
      </c>
      <c r="X237" s="169"/>
      <c r="Y237" s="165"/>
    </row>
    <row r="238" spans="2:25" s="44" customFormat="1" ht="15.6" customHeight="1">
      <c r="B238" s="106" t="s">
        <v>147</v>
      </c>
      <c r="C238" s="106" t="s">
        <v>42</v>
      </c>
      <c r="D238" s="40" t="s">
        <v>146</v>
      </c>
      <c r="E238" s="122"/>
      <c r="F238" s="40" t="s">
        <v>54</v>
      </c>
      <c r="G238" s="41" t="s">
        <v>44</v>
      </c>
      <c r="H238" s="42">
        <v>6.74</v>
      </c>
      <c r="I238" s="43">
        <f>H238*$L$8</f>
        <v>704.12779999999998</v>
      </c>
      <c r="J238" s="152">
        <v>25</v>
      </c>
      <c r="K238" s="191" t="s">
        <v>890</v>
      </c>
      <c r="L238" s="151"/>
      <c r="M238" s="41" t="str">
        <f t="shared" si="48"/>
        <v>-</v>
      </c>
      <c r="N238" s="140">
        <f>H238*L238</f>
        <v>0</v>
      </c>
      <c r="O238" s="140">
        <v>0</v>
      </c>
      <c r="P238" s="140">
        <f t="shared" si="49"/>
        <v>0</v>
      </c>
      <c r="Q238" s="154" t="s">
        <v>744</v>
      </c>
      <c r="R238" s="40">
        <v>4</v>
      </c>
      <c r="S238" s="40" t="s">
        <v>284</v>
      </c>
      <c r="T238" s="40" t="s">
        <v>325</v>
      </c>
      <c r="U238" s="40" t="s">
        <v>546</v>
      </c>
      <c r="V238" s="125" t="str">
        <f t="shared" si="50"/>
        <v/>
      </c>
      <c r="X238" s="169"/>
      <c r="Y238" s="165"/>
    </row>
    <row r="239" spans="2:25" s="44" customFormat="1" ht="15.6" customHeight="1">
      <c r="B239" s="106" t="s">
        <v>507</v>
      </c>
      <c r="C239" s="106" t="s">
        <v>47</v>
      </c>
      <c r="D239" s="40" t="s">
        <v>146</v>
      </c>
      <c r="E239" s="122"/>
      <c r="F239" s="40" t="s">
        <v>54</v>
      </c>
      <c r="G239" s="41" t="s">
        <v>49</v>
      </c>
      <c r="H239" s="45">
        <f t="shared" ref="H239:H246" si="53">I239/$L$8</f>
        <v>6.3080310136881401</v>
      </c>
      <c r="I239" s="46">
        <v>659</v>
      </c>
      <c r="J239" s="152">
        <v>25</v>
      </c>
      <c r="K239" s="191" t="s">
        <v>890</v>
      </c>
      <c r="L239" s="151"/>
      <c r="M239" s="41" t="str">
        <f t="shared" si="48"/>
        <v>-</v>
      </c>
      <c r="N239" s="139">
        <f t="shared" ref="N239:N246" si="54">I239*L239</f>
        <v>0</v>
      </c>
      <c r="O239" s="139">
        <v>0</v>
      </c>
      <c r="P239" s="139">
        <f t="shared" si="49"/>
        <v>0</v>
      </c>
      <c r="Q239" s="153" t="s">
        <v>887</v>
      </c>
      <c r="R239" s="40">
        <v>4</v>
      </c>
      <c r="S239" s="40" t="s">
        <v>284</v>
      </c>
      <c r="T239" s="40" t="s">
        <v>325</v>
      </c>
      <c r="U239" s="40" t="s">
        <v>546</v>
      </c>
      <c r="V239" s="125" t="str">
        <f t="shared" si="50"/>
        <v/>
      </c>
      <c r="X239" s="169"/>
      <c r="Y239" s="165"/>
    </row>
    <row r="240" spans="2:25" s="44" customFormat="1" ht="15.6" customHeight="1">
      <c r="B240" s="106" t="s">
        <v>679</v>
      </c>
      <c r="C240" s="106" t="s">
        <v>47</v>
      </c>
      <c r="D240" s="40" t="s">
        <v>148</v>
      </c>
      <c r="E240" s="122"/>
      <c r="F240" s="40" t="s">
        <v>48</v>
      </c>
      <c r="G240" s="41" t="s">
        <v>49</v>
      </c>
      <c r="H240" s="45">
        <f t="shared" si="53"/>
        <v>1.7899875562362402</v>
      </c>
      <c r="I240" s="46">
        <v>187</v>
      </c>
      <c r="J240" s="152">
        <v>24</v>
      </c>
      <c r="K240" s="190" t="s">
        <v>428</v>
      </c>
      <c r="L240" s="151"/>
      <c r="M240" s="41" t="str">
        <f t="shared" si="48"/>
        <v>-</v>
      </c>
      <c r="N240" s="139">
        <f t="shared" si="54"/>
        <v>0</v>
      </c>
      <c r="O240" s="139">
        <v>0</v>
      </c>
      <c r="P240" s="139">
        <f t="shared" si="49"/>
        <v>0</v>
      </c>
      <c r="Q240" s="154" t="s">
        <v>744</v>
      </c>
      <c r="R240" s="40" t="s">
        <v>419</v>
      </c>
      <c r="S240" s="40" t="s">
        <v>288</v>
      </c>
      <c r="T240" s="40" t="s">
        <v>392</v>
      </c>
      <c r="U240" s="40" t="s">
        <v>547</v>
      </c>
      <c r="V240" s="125" t="str">
        <f t="shared" si="50"/>
        <v/>
      </c>
      <c r="X240" s="169"/>
      <c r="Y240" s="165"/>
    </row>
    <row r="241" spans="2:25" s="44" customFormat="1" ht="15.6" customHeight="1">
      <c r="B241" s="106" t="s">
        <v>508</v>
      </c>
      <c r="C241" s="106" t="s">
        <v>47</v>
      </c>
      <c r="D241" s="40" t="s">
        <v>148</v>
      </c>
      <c r="E241" s="122"/>
      <c r="F241" s="40" t="s">
        <v>84</v>
      </c>
      <c r="G241" s="41" t="s">
        <v>49</v>
      </c>
      <c r="H241" s="45">
        <f t="shared" si="53"/>
        <v>0.66047669187326508</v>
      </c>
      <c r="I241" s="46">
        <v>69</v>
      </c>
      <c r="J241" s="152">
        <v>144</v>
      </c>
      <c r="K241" s="191" t="s">
        <v>890</v>
      </c>
      <c r="L241" s="151"/>
      <c r="M241" s="41" t="str">
        <f t="shared" si="48"/>
        <v>-</v>
      </c>
      <c r="N241" s="139">
        <f t="shared" si="54"/>
        <v>0</v>
      </c>
      <c r="O241" s="139">
        <v>0</v>
      </c>
      <c r="P241" s="139">
        <f t="shared" si="49"/>
        <v>0</v>
      </c>
      <c r="Q241" s="153" t="s">
        <v>887</v>
      </c>
      <c r="R241" s="40" t="s">
        <v>419</v>
      </c>
      <c r="S241" s="40" t="s">
        <v>288</v>
      </c>
      <c r="T241" s="40" t="s">
        <v>392</v>
      </c>
      <c r="U241" s="40" t="s">
        <v>547</v>
      </c>
      <c r="V241" s="125" t="str">
        <f t="shared" si="50"/>
        <v/>
      </c>
      <c r="X241" s="169"/>
      <c r="Y241" s="165"/>
    </row>
    <row r="242" spans="2:25" s="44" customFormat="1" ht="15.6" customHeight="1">
      <c r="B242" s="106" t="s">
        <v>680</v>
      </c>
      <c r="C242" s="106" t="s">
        <v>47</v>
      </c>
      <c r="D242" s="40" t="s">
        <v>149</v>
      </c>
      <c r="E242" s="122"/>
      <c r="F242" s="40" t="s">
        <v>48</v>
      </c>
      <c r="G242" s="41" t="s">
        <v>44</v>
      </c>
      <c r="H242" s="45">
        <f t="shared" si="53"/>
        <v>3.4613815096754039</v>
      </c>
      <c r="I242" s="46">
        <v>361.61052631578946</v>
      </c>
      <c r="J242" s="152">
        <v>24</v>
      </c>
      <c r="K242" s="192" t="s">
        <v>890</v>
      </c>
      <c r="L242" s="151"/>
      <c r="M242" s="41" t="str">
        <f t="shared" si="48"/>
        <v>-</v>
      </c>
      <c r="N242" s="139">
        <f t="shared" si="54"/>
        <v>0</v>
      </c>
      <c r="O242" s="139">
        <v>0</v>
      </c>
      <c r="P242" s="139">
        <f t="shared" si="49"/>
        <v>0</v>
      </c>
      <c r="Q242" s="154" t="s">
        <v>744</v>
      </c>
      <c r="R242" s="40">
        <v>4</v>
      </c>
      <c r="S242" s="40" t="s">
        <v>284</v>
      </c>
      <c r="T242" s="40" t="s">
        <v>325</v>
      </c>
      <c r="U242" s="40" t="s">
        <v>548</v>
      </c>
      <c r="V242" s="125" t="str">
        <f t="shared" si="50"/>
        <v/>
      </c>
      <c r="X242" s="169"/>
      <c r="Y242" s="165"/>
    </row>
    <row r="243" spans="2:25" s="44" customFormat="1" ht="15.6" customHeight="1">
      <c r="B243" s="106" t="s">
        <v>509</v>
      </c>
      <c r="C243" s="106" t="s">
        <v>47</v>
      </c>
      <c r="D243" s="40" t="s">
        <v>149</v>
      </c>
      <c r="E243" s="122"/>
      <c r="F243" s="40" t="s">
        <v>46</v>
      </c>
      <c r="G243" s="41" t="s">
        <v>49</v>
      </c>
      <c r="H243" s="45">
        <f t="shared" si="53"/>
        <v>4.4893270795443669</v>
      </c>
      <c r="I243" s="46">
        <v>469</v>
      </c>
      <c r="J243" s="152">
        <v>25</v>
      </c>
      <c r="K243" s="191" t="s">
        <v>890</v>
      </c>
      <c r="L243" s="151"/>
      <c r="M243" s="41" t="str">
        <f t="shared" si="48"/>
        <v>-</v>
      </c>
      <c r="N243" s="139">
        <f t="shared" si="54"/>
        <v>0</v>
      </c>
      <c r="O243" s="139">
        <v>0</v>
      </c>
      <c r="P243" s="139">
        <f t="shared" si="49"/>
        <v>0</v>
      </c>
      <c r="Q243" s="153" t="s">
        <v>887</v>
      </c>
      <c r="R243" s="40">
        <v>4</v>
      </c>
      <c r="S243" s="40" t="s">
        <v>284</v>
      </c>
      <c r="T243" s="40" t="s">
        <v>325</v>
      </c>
      <c r="U243" s="40" t="s">
        <v>548</v>
      </c>
      <c r="V243" s="125" t="str">
        <f t="shared" si="50"/>
        <v/>
      </c>
      <c r="X243" s="169"/>
      <c r="Y243" s="165"/>
    </row>
    <row r="244" spans="2:25" s="44" customFormat="1" ht="15.6" hidden="1" customHeight="1">
      <c r="B244" s="176" t="s">
        <v>510</v>
      </c>
      <c r="C244" s="176" t="s">
        <v>47</v>
      </c>
      <c r="D244" s="177" t="s">
        <v>150</v>
      </c>
      <c r="E244" s="178"/>
      <c r="F244" s="177" t="s">
        <v>84</v>
      </c>
      <c r="G244" s="158" t="s">
        <v>49</v>
      </c>
      <c r="H244" s="179">
        <f t="shared" si="53"/>
        <v>0.66047669187326508</v>
      </c>
      <c r="I244" s="180">
        <v>69</v>
      </c>
      <c r="J244" s="181">
        <v>144</v>
      </c>
      <c r="K244" s="189" t="s">
        <v>888</v>
      </c>
      <c r="L244" s="183"/>
      <c r="M244" s="158" t="str">
        <f t="shared" si="48"/>
        <v>-</v>
      </c>
      <c r="N244" s="159">
        <f t="shared" si="54"/>
        <v>0</v>
      </c>
      <c r="O244" s="159">
        <v>0</v>
      </c>
      <c r="P244" s="159">
        <f t="shared" si="49"/>
        <v>0</v>
      </c>
      <c r="Q244" s="184" t="s">
        <v>887</v>
      </c>
      <c r="R244" s="177" t="s">
        <v>419</v>
      </c>
      <c r="S244" s="177" t="s">
        <v>283</v>
      </c>
      <c r="T244" s="177" t="s">
        <v>574</v>
      </c>
      <c r="U244" s="177" t="s">
        <v>549</v>
      </c>
      <c r="V244" s="125" t="str">
        <f t="shared" si="50"/>
        <v/>
      </c>
      <c r="X244" s="126"/>
    </row>
    <row r="245" spans="2:25" s="44" customFormat="1" ht="15.6" hidden="1" customHeight="1">
      <c r="B245" s="176" t="s">
        <v>511</v>
      </c>
      <c r="C245" s="176" t="s">
        <v>47</v>
      </c>
      <c r="D245" s="177" t="s">
        <v>150</v>
      </c>
      <c r="E245" s="178"/>
      <c r="F245" s="177" t="s">
        <v>54</v>
      </c>
      <c r="G245" s="158" t="s">
        <v>49</v>
      </c>
      <c r="H245" s="179">
        <f t="shared" si="53"/>
        <v>6.3080310136881401</v>
      </c>
      <c r="I245" s="180">
        <v>659</v>
      </c>
      <c r="J245" s="181">
        <v>25</v>
      </c>
      <c r="K245" s="189" t="s">
        <v>888</v>
      </c>
      <c r="L245" s="183"/>
      <c r="M245" s="158" t="str">
        <f t="shared" si="48"/>
        <v>-</v>
      </c>
      <c r="N245" s="159">
        <f t="shared" si="54"/>
        <v>0</v>
      </c>
      <c r="O245" s="159">
        <v>0</v>
      </c>
      <c r="P245" s="159">
        <f t="shared" si="49"/>
        <v>0</v>
      </c>
      <c r="Q245" s="184" t="s">
        <v>887</v>
      </c>
      <c r="R245" s="177" t="s">
        <v>419</v>
      </c>
      <c r="S245" s="177" t="s">
        <v>283</v>
      </c>
      <c r="T245" s="177" t="s">
        <v>574</v>
      </c>
      <c r="U245" s="177" t="s">
        <v>549</v>
      </c>
      <c r="V245" s="125" t="str">
        <f t="shared" si="50"/>
        <v/>
      </c>
      <c r="X245" s="126"/>
    </row>
    <row r="246" spans="2:25" s="44" customFormat="1" ht="15.6" customHeight="1">
      <c r="B246" s="106" t="s">
        <v>724</v>
      </c>
      <c r="C246" s="106" t="s">
        <v>47</v>
      </c>
      <c r="D246" s="40" t="s">
        <v>151</v>
      </c>
      <c r="E246" s="122"/>
      <c r="F246" s="40" t="s">
        <v>54</v>
      </c>
      <c r="G246" s="41" t="s">
        <v>44</v>
      </c>
      <c r="H246" s="45">
        <f t="shared" si="53"/>
        <v>6.387096774193548</v>
      </c>
      <c r="I246" s="46">
        <v>667.26</v>
      </c>
      <c r="J246" s="152">
        <v>25</v>
      </c>
      <c r="K246" s="190" t="s">
        <v>428</v>
      </c>
      <c r="L246" s="151"/>
      <c r="M246" s="41" t="str">
        <f t="shared" si="48"/>
        <v>-</v>
      </c>
      <c r="N246" s="139">
        <f t="shared" si="54"/>
        <v>0</v>
      </c>
      <c r="O246" s="139">
        <v>0</v>
      </c>
      <c r="P246" s="139">
        <f t="shared" si="49"/>
        <v>0</v>
      </c>
      <c r="Q246" s="153" t="s">
        <v>887</v>
      </c>
      <c r="R246" s="40" t="s">
        <v>419</v>
      </c>
      <c r="S246" s="40" t="s">
        <v>288</v>
      </c>
      <c r="T246" s="40" t="s">
        <v>415</v>
      </c>
      <c r="U246" s="40" t="s">
        <v>416</v>
      </c>
      <c r="V246" s="125" t="str">
        <f t="shared" si="50"/>
        <v/>
      </c>
      <c r="X246" s="169"/>
      <c r="Y246" s="165"/>
    </row>
    <row r="247" spans="2:25" s="44" customFormat="1" ht="15.6" customHeight="1">
      <c r="B247" s="106" t="s">
        <v>803</v>
      </c>
      <c r="C247" s="106" t="s">
        <v>42</v>
      </c>
      <c r="D247" s="40" t="s">
        <v>151</v>
      </c>
      <c r="E247" s="122"/>
      <c r="F247" s="40" t="s">
        <v>737</v>
      </c>
      <c r="G247" s="41" t="s">
        <v>44</v>
      </c>
      <c r="H247" s="42">
        <v>15.25</v>
      </c>
      <c r="I247" s="43">
        <f>H247*$L$8</f>
        <v>1593.1675</v>
      </c>
      <c r="J247" s="152">
        <v>10</v>
      </c>
      <c r="K247" s="191" t="s">
        <v>889</v>
      </c>
      <c r="L247" s="151"/>
      <c r="M247" s="41" t="str">
        <f t="shared" si="48"/>
        <v>-</v>
      </c>
      <c r="N247" s="140">
        <f>H247*L247</f>
        <v>0</v>
      </c>
      <c r="O247" s="140">
        <v>0</v>
      </c>
      <c r="P247" s="140">
        <f t="shared" si="49"/>
        <v>0</v>
      </c>
      <c r="Q247" s="154" t="s">
        <v>744</v>
      </c>
      <c r="R247" s="40" t="s">
        <v>419</v>
      </c>
      <c r="S247" s="40" t="s">
        <v>288</v>
      </c>
      <c r="T247" s="40" t="s">
        <v>415</v>
      </c>
      <c r="U247" s="40" t="s">
        <v>416</v>
      </c>
      <c r="V247" s="125" t="str">
        <f t="shared" si="50"/>
        <v/>
      </c>
      <c r="X247" s="169"/>
      <c r="Y247" s="165"/>
    </row>
    <row r="248" spans="2:25" s="44" customFormat="1" ht="15.6" customHeight="1">
      <c r="B248" s="106" t="s">
        <v>512</v>
      </c>
      <c r="C248" s="106" t="s">
        <v>47</v>
      </c>
      <c r="D248" s="40" t="s">
        <v>151</v>
      </c>
      <c r="E248" s="122"/>
      <c r="F248" s="40" t="s">
        <v>48</v>
      </c>
      <c r="G248" s="41" t="s">
        <v>49</v>
      </c>
      <c r="H248" s="45">
        <f>I248/$L$8</f>
        <v>2.0771513353115729</v>
      </c>
      <c r="I248" s="46">
        <v>217</v>
      </c>
      <c r="J248" s="152">
        <v>24</v>
      </c>
      <c r="K248" s="191" t="s">
        <v>890</v>
      </c>
      <c r="L248" s="151"/>
      <c r="M248" s="41" t="str">
        <f t="shared" si="48"/>
        <v>-</v>
      </c>
      <c r="N248" s="139">
        <f>I248*L248</f>
        <v>0</v>
      </c>
      <c r="O248" s="139">
        <v>0</v>
      </c>
      <c r="P248" s="139">
        <f t="shared" si="49"/>
        <v>0</v>
      </c>
      <c r="Q248" s="153" t="s">
        <v>887</v>
      </c>
      <c r="R248" s="40" t="s">
        <v>419</v>
      </c>
      <c r="S248" s="40" t="s">
        <v>288</v>
      </c>
      <c r="T248" s="40" t="s">
        <v>415</v>
      </c>
      <c r="U248" s="40" t="s">
        <v>416</v>
      </c>
      <c r="V248" s="125" t="str">
        <f t="shared" si="50"/>
        <v/>
      </c>
      <c r="X248" s="169"/>
      <c r="Y248" s="165"/>
    </row>
    <row r="249" spans="2:25" s="44" customFormat="1" ht="15.6" customHeight="1">
      <c r="B249" s="106" t="s">
        <v>513</v>
      </c>
      <c r="C249" s="106" t="s">
        <v>47</v>
      </c>
      <c r="D249" s="40" t="s">
        <v>152</v>
      </c>
      <c r="E249" s="122" t="s">
        <v>75</v>
      </c>
      <c r="F249" s="40" t="s">
        <v>84</v>
      </c>
      <c r="G249" s="41" t="s">
        <v>49</v>
      </c>
      <c r="H249" s="45">
        <f>I249/$L$8</f>
        <v>0.66047669187326508</v>
      </c>
      <c r="I249" s="46">
        <v>69</v>
      </c>
      <c r="J249" s="152">
        <v>144</v>
      </c>
      <c r="K249" s="190" t="s">
        <v>428</v>
      </c>
      <c r="L249" s="151"/>
      <c r="M249" s="41" t="str">
        <f t="shared" si="48"/>
        <v>-</v>
      </c>
      <c r="N249" s="139">
        <f>I249*L249</f>
        <v>0</v>
      </c>
      <c r="O249" s="139">
        <v>0</v>
      </c>
      <c r="P249" s="139">
        <f t="shared" si="49"/>
        <v>0</v>
      </c>
      <c r="Q249" s="153" t="s">
        <v>887</v>
      </c>
      <c r="R249" s="40">
        <v>4</v>
      </c>
      <c r="S249" s="40" t="s">
        <v>263</v>
      </c>
      <c r="T249" s="40" t="s">
        <v>575</v>
      </c>
      <c r="U249" s="40" t="s">
        <v>550</v>
      </c>
      <c r="V249" s="125" t="str">
        <f t="shared" si="50"/>
        <v/>
      </c>
      <c r="X249" s="169"/>
      <c r="Y249" s="165"/>
    </row>
    <row r="250" spans="2:25" s="44" customFormat="1" ht="15.6" hidden="1" customHeight="1">
      <c r="B250" s="176" t="s">
        <v>762</v>
      </c>
      <c r="C250" s="176" t="s">
        <v>42</v>
      </c>
      <c r="D250" s="177" t="s">
        <v>152</v>
      </c>
      <c r="E250" s="178" t="s">
        <v>75</v>
      </c>
      <c r="F250" s="177" t="s">
        <v>736</v>
      </c>
      <c r="G250" s="158" t="s">
        <v>44</v>
      </c>
      <c r="H250" s="185">
        <v>26.284210526315789</v>
      </c>
      <c r="I250" s="186">
        <f>H250*$L$8</f>
        <v>2745.9114736842103</v>
      </c>
      <c r="J250" s="181">
        <v>10</v>
      </c>
      <c r="K250" s="189" t="s">
        <v>888</v>
      </c>
      <c r="L250" s="183"/>
      <c r="M250" s="158" t="str">
        <f t="shared" si="48"/>
        <v>-</v>
      </c>
      <c r="N250" s="187">
        <f>H250*L250</f>
        <v>0</v>
      </c>
      <c r="O250" s="187">
        <v>0</v>
      </c>
      <c r="P250" s="187">
        <f t="shared" si="49"/>
        <v>0</v>
      </c>
      <c r="Q250" s="184" t="s">
        <v>744</v>
      </c>
      <c r="R250" s="177">
        <v>4</v>
      </c>
      <c r="S250" s="177" t="s">
        <v>263</v>
      </c>
      <c r="T250" s="177" t="s">
        <v>575</v>
      </c>
      <c r="U250" s="177" t="s">
        <v>550</v>
      </c>
      <c r="V250" s="125" t="str">
        <f t="shared" si="50"/>
        <v/>
      </c>
      <c r="X250" s="169"/>
    </row>
    <row r="251" spans="2:25" s="44" customFormat="1" ht="15.6" customHeight="1">
      <c r="B251" s="106" t="s">
        <v>514</v>
      </c>
      <c r="C251" s="106" t="s">
        <v>47</v>
      </c>
      <c r="D251" s="40" t="s">
        <v>152</v>
      </c>
      <c r="E251" s="122" t="s">
        <v>75</v>
      </c>
      <c r="F251" s="40" t="s">
        <v>48</v>
      </c>
      <c r="G251" s="41" t="s">
        <v>49</v>
      </c>
      <c r="H251" s="45">
        <f>I251/$L$8</f>
        <v>1.7899875562362402</v>
      </c>
      <c r="I251" s="46">
        <v>187</v>
      </c>
      <c r="J251" s="152">
        <v>24</v>
      </c>
      <c r="K251" s="191" t="s">
        <v>889</v>
      </c>
      <c r="L251" s="151"/>
      <c r="M251" s="41" t="str">
        <f t="shared" si="48"/>
        <v>-</v>
      </c>
      <c r="N251" s="139">
        <f>I251*L251</f>
        <v>0</v>
      </c>
      <c r="O251" s="139">
        <v>0</v>
      </c>
      <c r="P251" s="139">
        <f t="shared" si="49"/>
        <v>0</v>
      </c>
      <c r="Q251" s="153" t="s">
        <v>887</v>
      </c>
      <c r="R251" s="40">
        <v>4</v>
      </c>
      <c r="S251" s="40" t="s">
        <v>263</v>
      </c>
      <c r="T251" s="40" t="s">
        <v>575</v>
      </c>
      <c r="U251" s="40" t="s">
        <v>550</v>
      </c>
      <c r="V251" s="125" t="str">
        <f t="shared" si="50"/>
        <v/>
      </c>
      <c r="X251" s="169"/>
      <c r="Y251" s="165"/>
    </row>
    <row r="252" spans="2:25" s="44" customFormat="1" ht="15.6" customHeight="1">
      <c r="B252" s="170" t="s">
        <v>858</v>
      </c>
      <c r="C252" s="106" t="s">
        <v>47</v>
      </c>
      <c r="D252" s="40" t="s">
        <v>152</v>
      </c>
      <c r="E252" s="122" t="s">
        <v>75</v>
      </c>
      <c r="F252" s="40" t="s">
        <v>859</v>
      </c>
      <c r="G252" s="41" t="s">
        <v>49</v>
      </c>
      <c r="H252" s="45">
        <f>I252/$L$8</f>
        <v>2.3643151143869052</v>
      </c>
      <c r="I252" s="46">
        <v>247</v>
      </c>
      <c r="J252" s="152">
        <v>25</v>
      </c>
      <c r="K252" s="191" t="s">
        <v>889</v>
      </c>
      <c r="L252" s="151"/>
      <c r="M252" s="41" t="str">
        <f t="shared" si="48"/>
        <v>-</v>
      </c>
      <c r="N252" s="139">
        <f>I252*L252</f>
        <v>0</v>
      </c>
      <c r="O252" s="139">
        <v>0</v>
      </c>
      <c r="P252" s="139">
        <f t="shared" si="49"/>
        <v>0</v>
      </c>
      <c r="Q252" s="153" t="s">
        <v>887</v>
      </c>
      <c r="R252" s="40">
        <v>4</v>
      </c>
      <c r="S252" s="40" t="s">
        <v>263</v>
      </c>
      <c r="T252" s="40" t="s">
        <v>575</v>
      </c>
      <c r="U252" s="40" t="s">
        <v>550</v>
      </c>
      <c r="V252" s="125" t="str">
        <f t="shared" si="50"/>
        <v/>
      </c>
      <c r="X252" s="169"/>
      <c r="Y252" s="165"/>
    </row>
    <row r="253" spans="2:25" s="44" customFormat="1" ht="15.6" customHeight="1">
      <c r="B253" s="106" t="s">
        <v>681</v>
      </c>
      <c r="C253" s="106" t="s">
        <v>47</v>
      </c>
      <c r="D253" s="40" t="s">
        <v>152</v>
      </c>
      <c r="E253" s="122" t="s">
        <v>75</v>
      </c>
      <c r="F253" s="40" t="s">
        <v>48</v>
      </c>
      <c r="G253" s="41" t="s">
        <v>49</v>
      </c>
      <c r="H253" s="45">
        <f>I253/$L$8</f>
        <v>1.7899875562362402</v>
      </c>
      <c r="I253" s="46">
        <v>187</v>
      </c>
      <c r="J253" s="152">
        <v>24</v>
      </c>
      <c r="K253" s="191" t="s">
        <v>889</v>
      </c>
      <c r="L253" s="151"/>
      <c r="M253" s="41" t="str">
        <f t="shared" si="48"/>
        <v>-</v>
      </c>
      <c r="N253" s="139">
        <f>I253*L253</f>
        <v>0</v>
      </c>
      <c r="O253" s="139">
        <v>0</v>
      </c>
      <c r="P253" s="139">
        <f t="shared" si="49"/>
        <v>0</v>
      </c>
      <c r="Q253" s="154" t="s">
        <v>744</v>
      </c>
      <c r="R253" s="40">
        <v>4</v>
      </c>
      <c r="S253" s="40" t="s">
        <v>263</v>
      </c>
      <c r="T253" s="40" t="s">
        <v>575</v>
      </c>
      <c r="U253" s="40" t="s">
        <v>550</v>
      </c>
      <c r="V253" s="125" t="str">
        <f t="shared" si="50"/>
        <v/>
      </c>
      <c r="X253" s="169"/>
      <c r="Y253" s="165"/>
    </row>
    <row r="254" spans="2:25" s="44" customFormat="1" ht="15.6" customHeight="1">
      <c r="B254" s="106" t="s">
        <v>515</v>
      </c>
      <c r="C254" s="106" t="s">
        <v>47</v>
      </c>
      <c r="D254" s="40" t="s">
        <v>152</v>
      </c>
      <c r="E254" s="122" t="s">
        <v>75</v>
      </c>
      <c r="F254" s="40" t="s">
        <v>46</v>
      </c>
      <c r="G254" s="41" t="s">
        <v>49</v>
      </c>
      <c r="H254" s="45">
        <f>I254/$L$8</f>
        <v>3.3406719632430364</v>
      </c>
      <c r="I254" s="46">
        <v>349</v>
      </c>
      <c r="J254" s="152">
        <v>25</v>
      </c>
      <c r="K254" s="191" t="s">
        <v>889</v>
      </c>
      <c r="L254" s="162"/>
      <c r="M254" s="41" t="str">
        <f t="shared" si="48"/>
        <v>-</v>
      </c>
      <c r="N254" s="139">
        <f>I254*L254</f>
        <v>0</v>
      </c>
      <c r="O254" s="139">
        <v>0</v>
      </c>
      <c r="P254" s="139">
        <f t="shared" si="49"/>
        <v>0</v>
      </c>
      <c r="Q254" s="153" t="s">
        <v>887</v>
      </c>
      <c r="R254" s="40">
        <v>4</v>
      </c>
      <c r="S254" s="40" t="s">
        <v>263</v>
      </c>
      <c r="T254" s="40" t="s">
        <v>575</v>
      </c>
      <c r="U254" s="40" t="s">
        <v>550</v>
      </c>
      <c r="V254" s="125" t="str">
        <f t="shared" si="50"/>
        <v/>
      </c>
      <c r="X254" s="169"/>
      <c r="Y254" s="165"/>
    </row>
    <row r="255" spans="2:25" s="44" customFormat="1" ht="15.6" customHeight="1">
      <c r="B255" s="106" t="s">
        <v>804</v>
      </c>
      <c r="C255" s="106" t="s">
        <v>42</v>
      </c>
      <c r="D255" s="40" t="s">
        <v>152</v>
      </c>
      <c r="E255" s="122" t="s">
        <v>75</v>
      </c>
      <c r="F255" s="40" t="s">
        <v>737</v>
      </c>
      <c r="G255" s="41" t="s">
        <v>44</v>
      </c>
      <c r="H255" s="42">
        <v>15.25</v>
      </c>
      <c r="I255" s="43">
        <f>H255*$L$8</f>
        <v>1593.1675</v>
      </c>
      <c r="J255" s="152">
        <v>10</v>
      </c>
      <c r="K255" s="191" t="s">
        <v>890</v>
      </c>
      <c r="L255" s="151"/>
      <c r="M255" s="41" t="str">
        <f t="shared" si="48"/>
        <v>-</v>
      </c>
      <c r="N255" s="140">
        <f>H255*L255</f>
        <v>0</v>
      </c>
      <c r="O255" s="140">
        <v>0</v>
      </c>
      <c r="P255" s="140">
        <f t="shared" si="49"/>
        <v>0</v>
      </c>
      <c r="Q255" s="154" t="s">
        <v>744</v>
      </c>
      <c r="R255" s="40">
        <v>4</v>
      </c>
      <c r="S255" s="40" t="s">
        <v>263</v>
      </c>
      <c r="T255" s="40" t="s">
        <v>575</v>
      </c>
      <c r="U255" s="40" t="s">
        <v>550</v>
      </c>
      <c r="V255" s="125" t="str">
        <f t="shared" si="50"/>
        <v/>
      </c>
      <c r="X255" s="169"/>
      <c r="Y255" s="165"/>
    </row>
    <row r="256" spans="2:25" s="44" customFormat="1" ht="15.6" customHeight="1">
      <c r="B256" s="106" t="s">
        <v>153</v>
      </c>
      <c r="C256" s="106" t="s">
        <v>42</v>
      </c>
      <c r="D256" s="40" t="s">
        <v>152</v>
      </c>
      <c r="E256" s="122" t="s">
        <v>75</v>
      </c>
      <c r="F256" s="40" t="s">
        <v>54</v>
      </c>
      <c r="G256" s="41" t="s">
        <v>44</v>
      </c>
      <c r="H256" s="42">
        <v>6.74</v>
      </c>
      <c r="I256" s="43">
        <f>H256*$L$8</f>
        <v>704.12779999999998</v>
      </c>
      <c r="J256" s="152">
        <v>25</v>
      </c>
      <c r="K256" s="191" t="s">
        <v>890</v>
      </c>
      <c r="L256" s="151"/>
      <c r="M256" s="41" t="str">
        <f t="shared" ref="M256:M287" si="55">IF(L256="","-",L256/J256)</f>
        <v>-</v>
      </c>
      <c r="N256" s="140">
        <f>H256*L256</f>
        <v>0</v>
      </c>
      <c r="O256" s="140">
        <v>0</v>
      </c>
      <c r="P256" s="140">
        <f t="shared" si="49"/>
        <v>0</v>
      </c>
      <c r="Q256" s="154" t="s">
        <v>744</v>
      </c>
      <c r="R256" s="40">
        <v>4</v>
      </c>
      <c r="S256" s="40" t="s">
        <v>263</v>
      </c>
      <c r="T256" s="40" t="s">
        <v>575</v>
      </c>
      <c r="U256" s="40" t="s">
        <v>550</v>
      </c>
      <c r="V256" s="125" t="str">
        <f t="shared" si="50"/>
        <v/>
      </c>
      <c r="W256" s="157"/>
      <c r="X256" s="169"/>
      <c r="Y256" s="165"/>
    </row>
    <row r="257" spans="2:25" s="44" customFormat="1" ht="15.6" customHeight="1">
      <c r="B257" s="106" t="s">
        <v>682</v>
      </c>
      <c r="C257" s="106" t="s">
        <v>47</v>
      </c>
      <c r="D257" s="40" t="s">
        <v>152</v>
      </c>
      <c r="E257" s="122" t="s">
        <v>75</v>
      </c>
      <c r="F257" s="40" t="s">
        <v>48</v>
      </c>
      <c r="G257" s="41" t="s">
        <v>49</v>
      </c>
      <c r="H257" s="45">
        <f>I257/$L$8</f>
        <v>1.7899875562362402</v>
      </c>
      <c r="I257" s="46">
        <v>187</v>
      </c>
      <c r="J257" s="152">
        <v>24</v>
      </c>
      <c r="K257" s="192" t="s">
        <v>890</v>
      </c>
      <c r="L257" s="151"/>
      <c r="M257" s="41" t="str">
        <f t="shared" si="55"/>
        <v>-</v>
      </c>
      <c r="N257" s="139">
        <f>I257*L257</f>
        <v>0</v>
      </c>
      <c r="O257" s="139">
        <v>0</v>
      </c>
      <c r="P257" s="139">
        <f t="shared" si="49"/>
        <v>0</v>
      </c>
      <c r="Q257" s="154" t="s">
        <v>744</v>
      </c>
      <c r="R257" s="40">
        <v>4</v>
      </c>
      <c r="S257" s="40" t="s">
        <v>263</v>
      </c>
      <c r="T257" s="40" t="s">
        <v>575</v>
      </c>
      <c r="U257" s="40" t="s">
        <v>550</v>
      </c>
      <c r="V257" s="125" t="str">
        <f t="shared" si="50"/>
        <v/>
      </c>
      <c r="X257" s="169"/>
      <c r="Y257" s="165"/>
    </row>
    <row r="258" spans="2:25" s="44" customFormat="1" ht="15.6" customHeight="1">
      <c r="B258" s="170" t="s">
        <v>842</v>
      </c>
      <c r="C258" s="106" t="s">
        <v>47</v>
      </c>
      <c r="D258" s="40" t="s">
        <v>152</v>
      </c>
      <c r="E258" s="122" t="s">
        <v>75</v>
      </c>
      <c r="F258" s="40" t="s">
        <v>46</v>
      </c>
      <c r="G258" s="41" t="s">
        <v>49</v>
      </c>
      <c r="H258" s="45">
        <f>I258/$L$8</f>
        <v>1.9814300756197951</v>
      </c>
      <c r="I258" s="46">
        <v>207</v>
      </c>
      <c r="J258" s="152">
        <v>25</v>
      </c>
      <c r="K258" s="191" t="s">
        <v>890</v>
      </c>
      <c r="L258" s="151"/>
      <c r="M258" s="41" t="str">
        <f t="shared" si="55"/>
        <v>-</v>
      </c>
      <c r="N258" s="139">
        <f>I258*L258</f>
        <v>0</v>
      </c>
      <c r="O258" s="139">
        <v>0</v>
      </c>
      <c r="P258" s="139">
        <f t="shared" si="49"/>
        <v>0</v>
      </c>
      <c r="Q258" s="153" t="s">
        <v>887</v>
      </c>
      <c r="R258" s="40">
        <v>4</v>
      </c>
      <c r="S258" s="40" t="s">
        <v>263</v>
      </c>
      <c r="T258" s="40" t="s">
        <v>575</v>
      </c>
      <c r="U258" s="40" t="s">
        <v>550</v>
      </c>
      <c r="V258" s="125" t="str">
        <f t="shared" si="50"/>
        <v/>
      </c>
      <c r="X258" s="169"/>
      <c r="Y258" s="165"/>
    </row>
    <row r="259" spans="2:25" s="44" customFormat="1" ht="15.6" customHeight="1">
      <c r="B259" s="106" t="s">
        <v>430</v>
      </c>
      <c r="C259" s="106" t="s">
        <v>42</v>
      </c>
      <c r="D259" s="40" t="s">
        <v>155</v>
      </c>
      <c r="E259" s="122"/>
      <c r="F259" s="40" t="s">
        <v>54</v>
      </c>
      <c r="G259" s="41" t="s">
        <v>44</v>
      </c>
      <c r="H259" s="42">
        <v>6.74</v>
      </c>
      <c r="I259" s="43">
        <f>H259*$L$8</f>
        <v>704.12779999999998</v>
      </c>
      <c r="J259" s="152">
        <v>25</v>
      </c>
      <c r="K259" s="191" t="s">
        <v>889</v>
      </c>
      <c r="L259" s="151"/>
      <c r="M259" s="41" t="str">
        <f t="shared" si="55"/>
        <v>-</v>
      </c>
      <c r="N259" s="140">
        <f>H259*L259</f>
        <v>0</v>
      </c>
      <c r="O259" s="140">
        <v>0</v>
      </c>
      <c r="P259" s="140">
        <f t="shared" si="49"/>
        <v>0</v>
      </c>
      <c r="Q259" s="154" t="s">
        <v>744</v>
      </c>
      <c r="R259" s="40">
        <v>4</v>
      </c>
      <c r="S259" s="40" t="s">
        <v>573</v>
      </c>
      <c r="T259" s="40" t="s">
        <v>576</v>
      </c>
      <c r="U259" s="40" t="s">
        <v>613</v>
      </c>
      <c r="V259" s="125" t="str">
        <f t="shared" si="50"/>
        <v/>
      </c>
      <c r="X259" s="169"/>
      <c r="Y259" s="165"/>
    </row>
    <row r="260" spans="2:25" s="44" customFormat="1" ht="15.6" customHeight="1">
      <c r="B260" s="106" t="s">
        <v>713</v>
      </c>
      <c r="C260" s="106" t="s">
        <v>47</v>
      </c>
      <c r="D260" s="40" t="s">
        <v>155</v>
      </c>
      <c r="E260" s="122"/>
      <c r="F260" s="40" t="s">
        <v>57</v>
      </c>
      <c r="G260" s="41" t="s">
        <v>44</v>
      </c>
      <c r="H260" s="45">
        <f>I260/$L$8</f>
        <v>3.1830944164277835</v>
      </c>
      <c r="I260" s="46">
        <v>332.53787368421052</v>
      </c>
      <c r="J260" s="152">
        <v>30</v>
      </c>
      <c r="K260" s="191" t="s">
        <v>890</v>
      </c>
      <c r="L260" s="151"/>
      <c r="M260" s="41" t="str">
        <f t="shared" si="55"/>
        <v>-</v>
      </c>
      <c r="N260" s="139">
        <f>I260*L260</f>
        <v>0</v>
      </c>
      <c r="O260" s="139">
        <v>0</v>
      </c>
      <c r="P260" s="139">
        <f t="shared" si="49"/>
        <v>0</v>
      </c>
      <c r="Q260" s="154" t="s">
        <v>744</v>
      </c>
      <c r="R260" s="40">
        <v>4</v>
      </c>
      <c r="S260" s="40" t="s">
        <v>573</v>
      </c>
      <c r="T260" s="40" t="s">
        <v>576</v>
      </c>
      <c r="U260" s="40" t="s">
        <v>613</v>
      </c>
      <c r="V260" s="125" t="str">
        <f t="shared" si="50"/>
        <v/>
      </c>
      <c r="X260" s="169"/>
      <c r="Y260" s="165"/>
    </row>
    <row r="261" spans="2:25" s="44" customFormat="1" ht="15.6" hidden="1" customHeight="1">
      <c r="B261" s="176" t="s">
        <v>156</v>
      </c>
      <c r="C261" s="176" t="s">
        <v>47</v>
      </c>
      <c r="D261" s="177" t="s">
        <v>155</v>
      </c>
      <c r="E261" s="178"/>
      <c r="F261" s="177" t="s">
        <v>57</v>
      </c>
      <c r="G261" s="158" t="s">
        <v>44</v>
      </c>
      <c r="H261" s="179">
        <f>I261/$L$8</f>
        <v>3.4613815096754039</v>
      </c>
      <c r="I261" s="180">
        <v>361.61052631578946</v>
      </c>
      <c r="J261" s="181">
        <v>30</v>
      </c>
      <c r="K261" s="189" t="s">
        <v>888</v>
      </c>
      <c r="L261" s="183"/>
      <c r="M261" s="158" t="str">
        <f t="shared" si="55"/>
        <v>-</v>
      </c>
      <c r="N261" s="159">
        <f>I261*L261</f>
        <v>0</v>
      </c>
      <c r="O261" s="159">
        <v>0</v>
      </c>
      <c r="P261" s="159">
        <f t="shared" si="49"/>
        <v>0</v>
      </c>
      <c r="Q261" s="184" t="s">
        <v>744</v>
      </c>
      <c r="R261" s="177">
        <v>4</v>
      </c>
      <c r="S261" s="177" t="s">
        <v>573</v>
      </c>
      <c r="T261" s="177" t="s">
        <v>576</v>
      </c>
      <c r="U261" s="177" t="s">
        <v>613</v>
      </c>
      <c r="V261" s="125" t="str">
        <f t="shared" si="50"/>
        <v/>
      </c>
      <c r="X261" s="169"/>
    </row>
    <row r="262" spans="2:25" s="44" customFormat="1" ht="15.6" customHeight="1">
      <c r="B262" s="106" t="s">
        <v>154</v>
      </c>
      <c r="C262" s="106" t="s">
        <v>42</v>
      </c>
      <c r="D262" s="40" t="s">
        <v>155</v>
      </c>
      <c r="E262" s="122"/>
      <c r="F262" s="40" t="s">
        <v>46</v>
      </c>
      <c r="G262" s="41" t="s">
        <v>44</v>
      </c>
      <c r="H262" s="42">
        <v>4.9368421052631577</v>
      </c>
      <c r="I262" s="43">
        <f>H262*$L$8</f>
        <v>515.75189473684213</v>
      </c>
      <c r="J262" s="152">
        <v>25</v>
      </c>
      <c r="K262" s="191" t="s">
        <v>890</v>
      </c>
      <c r="L262" s="151"/>
      <c r="M262" s="41" t="str">
        <f t="shared" si="55"/>
        <v>-</v>
      </c>
      <c r="N262" s="140">
        <f>H262*L262</f>
        <v>0</v>
      </c>
      <c r="O262" s="140">
        <v>0</v>
      </c>
      <c r="P262" s="140">
        <f t="shared" si="49"/>
        <v>0</v>
      </c>
      <c r="Q262" s="154" t="s">
        <v>744</v>
      </c>
      <c r="R262" s="40">
        <v>4</v>
      </c>
      <c r="S262" s="40" t="s">
        <v>573</v>
      </c>
      <c r="T262" s="40" t="s">
        <v>576</v>
      </c>
      <c r="U262" s="40" t="s">
        <v>613</v>
      </c>
      <c r="V262" s="125" t="str">
        <f t="shared" si="50"/>
        <v/>
      </c>
      <c r="X262" s="169"/>
      <c r="Y262" s="165"/>
    </row>
    <row r="263" spans="2:25" s="44" customFormat="1" ht="15.6" customHeight="1">
      <c r="B263" s="106" t="s">
        <v>715</v>
      </c>
      <c r="C263" s="106" t="s">
        <v>47</v>
      </c>
      <c r="D263" s="40" t="s">
        <v>157</v>
      </c>
      <c r="E263" s="122"/>
      <c r="F263" s="40" t="s">
        <v>57</v>
      </c>
      <c r="G263" s="41" t="s">
        <v>44</v>
      </c>
      <c r="H263" s="45">
        <f t="shared" ref="H263:H271" si="56">I263/$L$8</f>
        <v>3.4613815096754039</v>
      </c>
      <c r="I263" s="46">
        <v>361.61052631578946</v>
      </c>
      <c r="J263" s="152">
        <v>30</v>
      </c>
      <c r="K263" s="191" t="s">
        <v>890</v>
      </c>
      <c r="L263" s="151"/>
      <c r="M263" s="41" t="str">
        <f t="shared" si="55"/>
        <v>-</v>
      </c>
      <c r="N263" s="139">
        <f t="shared" ref="N263:N271" si="57">I263*L263</f>
        <v>0</v>
      </c>
      <c r="O263" s="139">
        <v>0</v>
      </c>
      <c r="P263" s="139">
        <f t="shared" si="49"/>
        <v>0</v>
      </c>
      <c r="Q263" s="154" t="s">
        <v>744</v>
      </c>
      <c r="R263" s="40" t="s">
        <v>421</v>
      </c>
      <c r="S263" s="40" t="s">
        <v>573</v>
      </c>
      <c r="T263" s="40" t="s">
        <v>617</v>
      </c>
      <c r="U263" s="40" t="s">
        <v>551</v>
      </c>
      <c r="V263" s="125" t="str">
        <f t="shared" si="50"/>
        <v/>
      </c>
      <c r="X263" s="169"/>
      <c r="Y263" s="165"/>
    </row>
    <row r="264" spans="2:25" s="44" customFormat="1" ht="15.6" customHeight="1">
      <c r="B264" s="106" t="s">
        <v>775</v>
      </c>
      <c r="C264" s="106" t="s">
        <v>47</v>
      </c>
      <c r="D264" s="40" t="s">
        <v>157</v>
      </c>
      <c r="E264" s="122"/>
      <c r="F264" s="40" t="s">
        <v>46</v>
      </c>
      <c r="G264" s="41" t="s">
        <v>49</v>
      </c>
      <c r="H264" s="45">
        <f t="shared" si="56"/>
        <v>2.3643151143869052</v>
      </c>
      <c r="I264" s="46">
        <v>247</v>
      </c>
      <c r="J264" s="152">
        <v>25</v>
      </c>
      <c r="K264" s="191" t="s">
        <v>890</v>
      </c>
      <c r="L264" s="162"/>
      <c r="M264" s="41" t="str">
        <f t="shared" si="55"/>
        <v>-</v>
      </c>
      <c r="N264" s="139">
        <f t="shared" si="57"/>
        <v>0</v>
      </c>
      <c r="O264" s="139">
        <v>0</v>
      </c>
      <c r="P264" s="139">
        <f t="shared" si="49"/>
        <v>0</v>
      </c>
      <c r="Q264" s="153" t="s">
        <v>887</v>
      </c>
      <c r="R264" s="40" t="s">
        <v>421</v>
      </c>
      <c r="S264" s="40" t="s">
        <v>573</v>
      </c>
      <c r="T264" s="40" t="s">
        <v>617</v>
      </c>
      <c r="U264" s="40" t="s">
        <v>551</v>
      </c>
      <c r="V264" s="125" t="str">
        <f t="shared" si="50"/>
        <v/>
      </c>
      <c r="W264" s="157"/>
      <c r="X264" s="169"/>
      <c r="Y264" s="165"/>
    </row>
    <row r="265" spans="2:25" s="44" customFormat="1" ht="15.6" customHeight="1">
      <c r="B265" s="106" t="s">
        <v>716</v>
      </c>
      <c r="C265" s="106" t="s">
        <v>47</v>
      </c>
      <c r="D265" s="40" t="s">
        <v>158</v>
      </c>
      <c r="E265" s="122"/>
      <c r="F265" s="40" t="s">
        <v>57</v>
      </c>
      <c r="G265" s="41" t="s">
        <v>49</v>
      </c>
      <c r="H265" s="45">
        <f t="shared" si="56"/>
        <v>3.3215277113046806</v>
      </c>
      <c r="I265" s="46">
        <v>347</v>
      </c>
      <c r="J265" s="152">
        <v>30</v>
      </c>
      <c r="K265" s="191" t="s">
        <v>890</v>
      </c>
      <c r="L265" s="151"/>
      <c r="M265" s="41" t="str">
        <f t="shared" si="55"/>
        <v>-</v>
      </c>
      <c r="N265" s="139">
        <f t="shared" si="57"/>
        <v>0</v>
      </c>
      <c r="O265" s="139">
        <v>0</v>
      </c>
      <c r="P265" s="139">
        <f t="shared" si="49"/>
        <v>0</v>
      </c>
      <c r="Q265" s="154" t="s">
        <v>744</v>
      </c>
      <c r="R265" s="40">
        <v>4</v>
      </c>
      <c r="S265" s="40" t="s">
        <v>266</v>
      </c>
      <c r="T265" s="40" t="s">
        <v>577</v>
      </c>
      <c r="U265" s="40" t="s">
        <v>552</v>
      </c>
      <c r="V265" s="125" t="str">
        <f t="shared" si="50"/>
        <v/>
      </c>
      <c r="X265" s="169"/>
      <c r="Y265" s="165"/>
    </row>
    <row r="266" spans="2:25" s="44" customFormat="1" ht="15.6" customHeight="1">
      <c r="B266" s="106" t="s">
        <v>516</v>
      </c>
      <c r="C266" s="106" t="s">
        <v>47</v>
      </c>
      <c r="D266" s="40" t="s">
        <v>159</v>
      </c>
      <c r="E266" s="122"/>
      <c r="F266" s="40" t="s">
        <v>48</v>
      </c>
      <c r="G266" s="41" t="s">
        <v>49</v>
      </c>
      <c r="H266" s="45">
        <f t="shared" si="56"/>
        <v>2.8429214128457931</v>
      </c>
      <c r="I266" s="46">
        <v>297</v>
      </c>
      <c r="J266" s="152">
        <v>24</v>
      </c>
      <c r="K266" s="191" t="s">
        <v>890</v>
      </c>
      <c r="L266" s="151"/>
      <c r="M266" s="41" t="str">
        <f t="shared" si="55"/>
        <v>-</v>
      </c>
      <c r="N266" s="139">
        <f t="shared" si="57"/>
        <v>0</v>
      </c>
      <c r="O266" s="139">
        <v>0</v>
      </c>
      <c r="P266" s="139">
        <f t="shared" si="49"/>
        <v>0</v>
      </c>
      <c r="Q266" s="153" t="s">
        <v>887</v>
      </c>
      <c r="R266" s="40">
        <v>4</v>
      </c>
      <c r="S266" s="40" t="s">
        <v>284</v>
      </c>
      <c r="T266" s="40" t="s">
        <v>325</v>
      </c>
      <c r="U266" s="40" t="s">
        <v>553</v>
      </c>
      <c r="V266" s="125" t="str">
        <f t="shared" si="50"/>
        <v/>
      </c>
      <c r="X266" s="169"/>
      <c r="Y266" s="165"/>
    </row>
    <row r="267" spans="2:25" s="44" customFormat="1" ht="15.6" hidden="1" customHeight="1">
      <c r="B267" s="176" t="s">
        <v>683</v>
      </c>
      <c r="C267" s="176" t="s">
        <v>47</v>
      </c>
      <c r="D267" s="177" t="s">
        <v>159</v>
      </c>
      <c r="E267" s="178"/>
      <c r="F267" s="177" t="s">
        <v>542</v>
      </c>
      <c r="G267" s="158" t="s">
        <v>49</v>
      </c>
      <c r="H267" s="179">
        <f t="shared" si="56"/>
        <v>9.4476883315784441</v>
      </c>
      <c r="I267" s="180">
        <v>987</v>
      </c>
      <c r="J267" s="181">
        <v>5</v>
      </c>
      <c r="K267" s="189" t="s">
        <v>888</v>
      </c>
      <c r="L267" s="183"/>
      <c r="M267" s="158" t="str">
        <f t="shared" si="55"/>
        <v>-</v>
      </c>
      <c r="N267" s="159">
        <f t="shared" si="57"/>
        <v>0</v>
      </c>
      <c r="O267" s="159">
        <v>0</v>
      </c>
      <c r="P267" s="159">
        <f t="shared" si="49"/>
        <v>0</v>
      </c>
      <c r="Q267" s="184" t="s">
        <v>744</v>
      </c>
      <c r="R267" s="177">
        <v>4</v>
      </c>
      <c r="S267" s="177" t="s">
        <v>284</v>
      </c>
      <c r="T267" s="177" t="s">
        <v>325</v>
      </c>
      <c r="U267" s="177" t="s">
        <v>553</v>
      </c>
      <c r="V267" s="125" t="str">
        <f t="shared" si="50"/>
        <v/>
      </c>
      <c r="X267" s="169"/>
    </row>
    <row r="268" spans="2:25" s="44" customFormat="1" ht="15.6" hidden="1" customHeight="1">
      <c r="B268" s="176" t="s">
        <v>684</v>
      </c>
      <c r="C268" s="176" t="s">
        <v>47</v>
      </c>
      <c r="D268" s="177" t="s">
        <v>160</v>
      </c>
      <c r="E268" s="178" t="s">
        <v>45</v>
      </c>
      <c r="F268" s="177" t="s">
        <v>48</v>
      </c>
      <c r="G268" s="158" t="s">
        <v>49</v>
      </c>
      <c r="H268" s="179">
        <f t="shared" si="56"/>
        <v>2.0771513353115729</v>
      </c>
      <c r="I268" s="180">
        <v>217</v>
      </c>
      <c r="J268" s="181">
        <v>24</v>
      </c>
      <c r="K268" s="189" t="s">
        <v>888</v>
      </c>
      <c r="L268" s="183"/>
      <c r="M268" s="158" t="str">
        <f t="shared" si="55"/>
        <v>-</v>
      </c>
      <c r="N268" s="159">
        <f t="shared" si="57"/>
        <v>0</v>
      </c>
      <c r="O268" s="159">
        <v>0</v>
      </c>
      <c r="P268" s="159">
        <f t="shared" si="49"/>
        <v>0</v>
      </c>
      <c r="Q268" s="184" t="s">
        <v>744</v>
      </c>
      <c r="R268" s="177" t="s">
        <v>420</v>
      </c>
      <c r="S268" s="177" t="s">
        <v>314</v>
      </c>
      <c r="T268" s="177" t="s">
        <v>578</v>
      </c>
      <c r="U268" s="177" t="s">
        <v>554</v>
      </c>
      <c r="V268" s="125" t="str">
        <f t="shared" si="50"/>
        <v/>
      </c>
      <c r="W268" s="157"/>
      <c r="X268" s="169"/>
    </row>
    <row r="269" spans="2:25" s="44" customFormat="1" ht="15.6" hidden="1" customHeight="1">
      <c r="B269" s="176" t="s">
        <v>517</v>
      </c>
      <c r="C269" s="176" t="s">
        <v>47</v>
      </c>
      <c r="D269" s="177" t="s">
        <v>160</v>
      </c>
      <c r="E269" s="178" t="s">
        <v>45</v>
      </c>
      <c r="F269" s="177" t="s">
        <v>54</v>
      </c>
      <c r="G269" s="158" t="s">
        <v>49</v>
      </c>
      <c r="H269" s="179">
        <f t="shared" si="56"/>
        <v>6.3080310136881401</v>
      </c>
      <c r="I269" s="180">
        <v>659</v>
      </c>
      <c r="J269" s="181">
        <v>25</v>
      </c>
      <c r="K269" s="189" t="s">
        <v>888</v>
      </c>
      <c r="L269" s="183"/>
      <c r="M269" s="158" t="str">
        <f t="shared" si="55"/>
        <v>-</v>
      </c>
      <c r="N269" s="159">
        <f t="shared" si="57"/>
        <v>0</v>
      </c>
      <c r="O269" s="159">
        <v>0</v>
      </c>
      <c r="P269" s="159">
        <f t="shared" si="49"/>
        <v>0</v>
      </c>
      <c r="Q269" s="184" t="s">
        <v>887</v>
      </c>
      <c r="R269" s="177" t="s">
        <v>420</v>
      </c>
      <c r="S269" s="177" t="s">
        <v>314</v>
      </c>
      <c r="T269" s="177" t="s">
        <v>578</v>
      </c>
      <c r="U269" s="177" t="s">
        <v>554</v>
      </c>
      <c r="V269" s="125" t="str">
        <f t="shared" si="50"/>
        <v/>
      </c>
      <c r="X269" s="126"/>
    </row>
    <row r="270" spans="2:25" s="44" customFormat="1" ht="15.6" customHeight="1">
      <c r="B270" s="106" t="s">
        <v>518</v>
      </c>
      <c r="C270" s="106" t="s">
        <v>47</v>
      </c>
      <c r="D270" s="40" t="s">
        <v>161</v>
      </c>
      <c r="E270" s="122"/>
      <c r="F270" s="40" t="s">
        <v>48</v>
      </c>
      <c r="G270" s="41" t="s">
        <v>49</v>
      </c>
      <c r="H270" s="45">
        <f t="shared" si="56"/>
        <v>2.8429214128457931</v>
      </c>
      <c r="I270" s="46">
        <v>297</v>
      </c>
      <c r="J270" s="152">
        <v>24</v>
      </c>
      <c r="K270" s="191" t="s">
        <v>890</v>
      </c>
      <c r="L270" s="151"/>
      <c r="M270" s="41" t="str">
        <f t="shared" si="55"/>
        <v>-</v>
      </c>
      <c r="N270" s="139">
        <f t="shared" si="57"/>
        <v>0</v>
      </c>
      <c r="O270" s="139">
        <v>0</v>
      </c>
      <c r="P270" s="139">
        <f t="shared" si="49"/>
        <v>0</v>
      </c>
      <c r="Q270" s="153" t="s">
        <v>887</v>
      </c>
      <c r="R270" s="40">
        <v>4</v>
      </c>
      <c r="S270" s="40" t="s">
        <v>266</v>
      </c>
      <c r="T270" s="40" t="s">
        <v>315</v>
      </c>
      <c r="U270" s="40" t="s">
        <v>555</v>
      </c>
      <c r="V270" s="125" t="str">
        <f t="shared" si="50"/>
        <v/>
      </c>
      <c r="X270" s="169"/>
      <c r="Y270" s="165"/>
    </row>
    <row r="271" spans="2:25" s="44" customFormat="1" ht="15.6" customHeight="1">
      <c r="B271" s="106" t="s">
        <v>685</v>
      </c>
      <c r="C271" s="106" t="s">
        <v>47</v>
      </c>
      <c r="D271" s="40" t="s">
        <v>161</v>
      </c>
      <c r="E271" s="122"/>
      <c r="F271" s="40" t="s">
        <v>542</v>
      </c>
      <c r="G271" s="41" t="s">
        <v>49</v>
      </c>
      <c r="H271" s="45">
        <f t="shared" si="56"/>
        <v>9.4476883315784441</v>
      </c>
      <c r="I271" s="46">
        <v>987</v>
      </c>
      <c r="J271" s="152">
        <v>5</v>
      </c>
      <c r="K271" s="191" t="s">
        <v>890</v>
      </c>
      <c r="L271" s="151"/>
      <c r="M271" s="41" t="str">
        <f t="shared" si="55"/>
        <v>-</v>
      </c>
      <c r="N271" s="139">
        <f t="shared" si="57"/>
        <v>0</v>
      </c>
      <c r="O271" s="139">
        <v>0</v>
      </c>
      <c r="P271" s="139">
        <f t="shared" si="49"/>
        <v>0</v>
      </c>
      <c r="Q271" s="154" t="s">
        <v>744</v>
      </c>
      <c r="R271" s="40">
        <v>4</v>
      </c>
      <c r="S271" s="40" t="s">
        <v>266</v>
      </c>
      <c r="T271" s="40" t="s">
        <v>315</v>
      </c>
      <c r="U271" s="40" t="s">
        <v>555</v>
      </c>
      <c r="V271" s="125" t="str">
        <f t="shared" si="50"/>
        <v/>
      </c>
      <c r="X271" s="169"/>
      <c r="Y271" s="165"/>
    </row>
    <row r="272" spans="2:25" s="44" customFormat="1" ht="15.6" customHeight="1">
      <c r="B272" s="106" t="s">
        <v>763</v>
      </c>
      <c r="C272" s="106" t="s">
        <v>42</v>
      </c>
      <c r="D272" s="40" t="s">
        <v>162</v>
      </c>
      <c r="E272" s="122" t="s">
        <v>541</v>
      </c>
      <c r="F272" s="40" t="s">
        <v>54</v>
      </c>
      <c r="G272" s="41" t="s">
        <v>44</v>
      </c>
      <c r="H272" s="42">
        <v>6.74</v>
      </c>
      <c r="I272" s="43">
        <f>H272*$L$8</f>
        <v>704.12779999999998</v>
      </c>
      <c r="J272" s="152">
        <v>25</v>
      </c>
      <c r="K272" s="190" t="s">
        <v>428</v>
      </c>
      <c r="L272" s="151"/>
      <c r="M272" s="41" t="str">
        <f t="shared" si="55"/>
        <v>-</v>
      </c>
      <c r="N272" s="140">
        <f>H272*L272</f>
        <v>0</v>
      </c>
      <c r="O272" s="140">
        <v>0</v>
      </c>
      <c r="P272" s="140">
        <f t="shared" si="49"/>
        <v>0</v>
      </c>
      <c r="Q272" s="154" t="s">
        <v>744</v>
      </c>
      <c r="R272" s="40" t="s">
        <v>588</v>
      </c>
      <c r="S272" s="40" t="s">
        <v>343</v>
      </c>
      <c r="T272" s="40" t="s">
        <v>579</v>
      </c>
      <c r="U272" s="40" t="s">
        <v>556</v>
      </c>
      <c r="V272" s="125" t="str">
        <f t="shared" si="50"/>
        <v/>
      </c>
      <c r="X272" s="169"/>
      <c r="Y272" s="165"/>
    </row>
    <row r="273" spans="1:25" s="44" customFormat="1" ht="15.6" hidden="1" customHeight="1">
      <c r="B273" s="176" t="s">
        <v>771</v>
      </c>
      <c r="C273" s="176" t="s">
        <v>47</v>
      </c>
      <c r="D273" s="177" t="s">
        <v>163</v>
      </c>
      <c r="E273" s="178"/>
      <c r="F273" s="177" t="s">
        <v>46</v>
      </c>
      <c r="G273" s="158" t="s">
        <v>49</v>
      </c>
      <c r="H273" s="179">
        <f>I273/$L$8</f>
        <v>2.3643151143869052</v>
      </c>
      <c r="I273" s="180">
        <v>247</v>
      </c>
      <c r="J273" s="181">
        <v>25</v>
      </c>
      <c r="K273" s="189" t="s">
        <v>888</v>
      </c>
      <c r="L273" s="183"/>
      <c r="M273" s="158" t="str">
        <f t="shared" si="55"/>
        <v>-</v>
      </c>
      <c r="N273" s="159">
        <f>I273*L273</f>
        <v>0</v>
      </c>
      <c r="O273" s="159">
        <v>0</v>
      </c>
      <c r="P273" s="159">
        <f t="shared" si="49"/>
        <v>0</v>
      </c>
      <c r="Q273" s="184" t="s">
        <v>887</v>
      </c>
      <c r="R273" s="177">
        <v>4</v>
      </c>
      <c r="S273" s="177" t="s">
        <v>343</v>
      </c>
      <c r="T273" s="177" t="s">
        <v>580</v>
      </c>
      <c r="U273" s="177" t="s">
        <v>557</v>
      </c>
      <c r="V273" s="125" t="str">
        <f t="shared" si="50"/>
        <v/>
      </c>
      <c r="X273" s="169"/>
    </row>
    <row r="274" spans="1:25" s="44" customFormat="1" ht="15.6" customHeight="1">
      <c r="B274" s="106" t="s">
        <v>686</v>
      </c>
      <c r="C274" s="106" t="s">
        <v>47</v>
      </c>
      <c r="D274" s="40" t="s">
        <v>163</v>
      </c>
      <c r="E274" s="122"/>
      <c r="F274" s="40" t="s">
        <v>54</v>
      </c>
      <c r="G274" s="41" t="s">
        <v>44</v>
      </c>
      <c r="H274" s="45">
        <f>I274/$L$8</f>
        <v>5.4564140800935048</v>
      </c>
      <c r="I274" s="46">
        <v>570.03157894736842</v>
      </c>
      <c r="J274" s="152">
        <v>25</v>
      </c>
      <c r="K274" s="191" t="s">
        <v>890</v>
      </c>
      <c r="L274" s="151"/>
      <c r="M274" s="41" t="str">
        <f t="shared" si="55"/>
        <v>-</v>
      </c>
      <c r="N274" s="139">
        <f>I274*L274</f>
        <v>0</v>
      </c>
      <c r="O274" s="139">
        <v>0</v>
      </c>
      <c r="P274" s="139">
        <f t="shared" si="49"/>
        <v>0</v>
      </c>
      <c r="Q274" s="154" t="s">
        <v>744</v>
      </c>
      <c r="R274" s="40">
        <v>4</v>
      </c>
      <c r="S274" s="40" t="s">
        <v>343</v>
      </c>
      <c r="T274" s="40" t="s">
        <v>580</v>
      </c>
      <c r="U274" s="40" t="s">
        <v>557</v>
      </c>
      <c r="V274" s="125" t="str">
        <f t="shared" si="50"/>
        <v/>
      </c>
      <c r="X274" s="169"/>
      <c r="Y274" s="165"/>
    </row>
    <row r="275" spans="1:25" s="44" customFormat="1" ht="15.6" customHeight="1">
      <c r="B275" s="106" t="s">
        <v>687</v>
      </c>
      <c r="C275" s="106" t="s">
        <v>47</v>
      </c>
      <c r="D275" s="40" t="s">
        <v>163</v>
      </c>
      <c r="E275" s="122"/>
      <c r="F275" s="40" t="s">
        <v>48</v>
      </c>
      <c r="G275" s="41" t="s">
        <v>49</v>
      </c>
      <c r="H275" s="45">
        <f>I275/$L$8</f>
        <v>1.7899875562362402</v>
      </c>
      <c r="I275" s="46">
        <v>187</v>
      </c>
      <c r="J275" s="152">
        <v>24</v>
      </c>
      <c r="K275" s="191" t="s">
        <v>890</v>
      </c>
      <c r="L275" s="151"/>
      <c r="M275" s="41" t="str">
        <f t="shared" si="55"/>
        <v>-</v>
      </c>
      <c r="N275" s="139">
        <f>I275*L275</f>
        <v>0</v>
      </c>
      <c r="O275" s="139">
        <v>0</v>
      </c>
      <c r="P275" s="139">
        <f t="shared" si="49"/>
        <v>0</v>
      </c>
      <c r="Q275" s="154" t="s">
        <v>744</v>
      </c>
      <c r="R275" s="40">
        <v>4</v>
      </c>
      <c r="S275" s="40" t="s">
        <v>343</v>
      </c>
      <c r="T275" s="40" t="s">
        <v>580</v>
      </c>
      <c r="U275" s="40" t="s">
        <v>557</v>
      </c>
      <c r="V275" s="125" t="str">
        <f t="shared" si="50"/>
        <v/>
      </c>
      <c r="X275" s="169"/>
      <c r="Y275" s="165"/>
    </row>
    <row r="276" spans="1:25" s="44" customFormat="1" ht="15.6" customHeight="1">
      <c r="B276" s="106" t="s">
        <v>519</v>
      </c>
      <c r="C276" s="106" t="s">
        <v>42</v>
      </c>
      <c r="D276" s="40" t="s">
        <v>441</v>
      </c>
      <c r="E276" s="122" t="s">
        <v>541</v>
      </c>
      <c r="F276" s="40" t="s">
        <v>48</v>
      </c>
      <c r="G276" s="41" t="s">
        <v>44</v>
      </c>
      <c r="H276" s="42">
        <v>3.8736842105263158</v>
      </c>
      <c r="I276" s="43">
        <f>H276*$L$8</f>
        <v>404.68378947368421</v>
      </c>
      <c r="J276" s="152">
        <v>40</v>
      </c>
      <c r="K276" s="191" t="s">
        <v>890</v>
      </c>
      <c r="L276" s="151"/>
      <c r="M276" s="41" t="str">
        <f t="shared" si="55"/>
        <v>-</v>
      </c>
      <c r="N276" s="140">
        <f>H276*L276</f>
        <v>0</v>
      </c>
      <c r="O276" s="140">
        <v>0</v>
      </c>
      <c r="P276" s="140">
        <f t="shared" si="49"/>
        <v>0</v>
      </c>
      <c r="Q276" s="154" t="s">
        <v>744</v>
      </c>
      <c r="R276" s="40">
        <v>4</v>
      </c>
      <c r="S276" s="40" t="s">
        <v>594</v>
      </c>
      <c r="T276" s="40" t="s">
        <v>593</v>
      </c>
      <c r="U276" s="40" t="s">
        <v>595</v>
      </c>
      <c r="V276" s="125" t="str">
        <f t="shared" si="50"/>
        <v/>
      </c>
      <c r="X276" s="169"/>
      <c r="Y276" s="165"/>
    </row>
    <row r="277" spans="1:25" s="44" customFormat="1" ht="15.6" customHeight="1">
      <c r="B277" s="106" t="s">
        <v>520</v>
      </c>
      <c r="C277" s="106" t="s">
        <v>47</v>
      </c>
      <c r="D277" s="40" t="s">
        <v>164</v>
      </c>
      <c r="E277" s="122"/>
      <c r="F277" s="40" t="s">
        <v>84</v>
      </c>
      <c r="G277" s="41" t="s">
        <v>49</v>
      </c>
      <c r="H277" s="45">
        <f>I277/$L$8</f>
        <v>0.66047669187326508</v>
      </c>
      <c r="I277" s="46">
        <v>69</v>
      </c>
      <c r="J277" s="152">
        <v>144</v>
      </c>
      <c r="K277" s="190" t="s">
        <v>428</v>
      </c>
      <c r="L277" s="151"/>
      <c r="M277" s="41" t="str">
        <f t="shared" si="55"/>
        <v>-</v>
      </c>
      <c r="N277" s="139">
        <f>I277*L277</f>
        <v>0</v>
      </c>
      <c r="O277" s="139">
        <v>0</v>
      </c>
      <c r="P277" s="139">
        <f t="shared" si="49"/>
        <v>0</v>
      </c>
      <c r="Q277" s="153" t="s">
        <v>887</v>
      </c>
      <c r="R277" s="40" t="s">
        <v>419</v>
      </c>
      <c r="S277" s="40" t="s">
        <v>266</v>
      </c>
      <c r="T277" s="40" t="s">
        <v>581</v>
      </c>
      <c r="U277" s="40" t="s">
        <v>558</v>
      </c>
      <c r="V277" s="125" t="str">
        <f t="shared" si="50"/>
        <v/>
      </c>
      <c r="X277" s="169"/>
      <c r="Y277" s="165"/>
    </row>
    <row r="278" spans="1:25" s="44" customFormat="1" ht="15.6" hidden="1" customHeight="1">
      <c r="B278" s="176" t="s">
        <v>764</v>
      </c>
      <c r="C278" s="176" t="s">
        <v>47</v>
      </c>
      <c r="D278" s="177" t="s">
        <v>164</v>
      </c>
      <c r="E278" s="178"/>
      <c r="F278" s="177" t="s">
        <v>46</v>
      </c>
      <c r="G278" s="158" t="s">
        <v>49</v>
      </c>
      <c r="H278" s="179">
        <f>I278/$L$8</f>
        <v>2.8429214128457931</v>
      </c>
      <c r="I278" s="180">
        <v>297</v>
      </c>
      <c r="J278" s="181">
        <v>25</v>
      </c>
      <c r="K278" s="189" t="s">
        <v>888</v>
      </c>
      <c r="L278" s="183"/>
      <c r="M278" s="158" t="str">
        <f t="shared" si="55"/>
        <v>-</v>
      </c>
      <c r="N278" s="159">
        <f>I278*L278</f>
        <v>0</v>
      </c>
      <c r="O278" s="159">
        <v>0</v>
      </c>
      <c r="P278" s="159">
        <f t="shared" si="49"/>
        <v>0</v>
      </c>
      <c r="Q278" s="184" t="s">
        <v>887</v>
      </c>
      <c r="R278" s="177" t="s">
        <v>419</v>
      </c>
      <c r="S278" s="177" t="s">
        <v>266</v>
      </c>
      <c r="T278" s="177" t="s">
        <v>581</v>
      </c>
      <c r="U278" s="177" t="s">
        <v>558</v>
      </c>
      <c r="V278" s="125" t="str">
        <f t="shared" si="50"/>
        <v/>
      </c>
      <c r="X278" s="126"/>
    </row>
    <row r="279" spans="1:25" s="44" customFormat="1" ht="15.6" customHeight="1">
      <c r="B279" s="106" t="s">
        <v>688</v>
      </c>
      <c r="C279" s="106" t="s">
        <v>47</v>
      </c>
      <c r="D279" s="40" t="s">
        <v>164</v>
      </c>
      <c r="E279" s="122"/>
      <c r="F279" s="40" t="s">
        <v>48</v>
      </c>
      <c r="G279" s="41" t="s">
        <v>49</v>
      </c>
      <c r="H279" s="45">
        <f>I279/$L$8</f>
        <v>1.7899875562362402</v>
      </c>
      <c r="I279" s="46">
        <v>187</v>
      </c>
      <c r="J279" s="152">
        <v>24</v>
      </c>
      <c r="K279" s="191" t="s">
        <v>889</v>
      </c>
      <c r="L279" s="151"/>
      <c r="M279" s="41" t="str">
        <f t="shared" si="55"/>
        <v>-</v>
      </c>
      <c r="N279" s="139">
        <f>I279*L279</f>
        <v>0</v>
      </c>
      <c r="O279" s="139">
        <v>0</v>
      </c>
      <c r="P279" s="139">
        <f t="shared" si="49"/>
        <v>0</v>
      </c>
      <c r="Q279" s="154" t="s">
        <v>744</v>
      </c>
      <c r="R279" s="40" t="s">
        <v>419</v>
      </c>
      <c r="S279" s="40" t="s">
        <v>266</v>
      </c>
      <c r="T279" s="40" t="s">
        <v>581</v>
      </c>
      <c r="U279" s="40" t="s">
        <v>558</v>
      </c>
      <c r="V279" s="125" t="str">
        <f t="shared" si="50"/>
        <v/>
      </c>
      <c r="X279" s="169"/>
      <c r="Y279" s="165"/>
    </row>
    <row r="280" spans="1:25" s="44" customFormat="1" ht="15.6" customHeight="1">
      <c r="B280" s="106" t="s">
        <v>810</v>
      </c>
      <c r="C280" s="106" t="s">
        <v>42</v>
      </c>
      <c r="D280" s="40" t="s">
        <v>165</v>
      </c>
      <c r="E280" s="122" t="s">
        <v>45</v>
      </c>
      <c r="F280" s="40" t="s">
        <v>811</v>
      </c>
      <c r="G280" s="41" t="s">
        <v>44</v>
      </c>
      <c r="H280" s="42">
        <v>15.25</v>
      </c>
      <c r="I280" s="43">
        <f>H280*$L$8</f>
        <v>1593.1675</v>
      </c>
      <c r="J280" s="152">
        <v>10</v>
      </c>
      <c r="K280" s="191" t="s">
        <v>889</v>
      </c>
      <c r="L280" s="151"/>
      <c r="M280" s="41" t="str">
        <f t="shared" si="55"/>
        <v>-</v>
      </c>
      <c r="N280" s="140">
        <f>H280*L280</f>
        <v>0</v>
      </c>
      <c r="O280" s="140">
        <v>0</v>
      </c>
      <c r="P280" s="140">
        <f t="shared" si="49"/>
        <v>0</v>
      </c>
      <c r="Q280" s="154" t="s">
        <v>744</v>
      </c>
      <c r="R280" s="40">
        <v>4</v>
      </c>
      <c r="S280" s="40" t="s">
        <v>334</v>
      </c>
      <c r="T280" s="40" t="s">
        <v>582</v>
      </c>
      <c r="U280" s="40" t="s">
        <v>559</v>
      </c>
      <c r="V280" s="125" t="str">
        <f t="shared" si="50"/>
        <v/>
      </c>
      <c r="X280" s="169"/>
      <c r="Y280" s="165"/>
    </row>
    <row r="281" spans="1:25" s="44" customFormat="1" ht="15.6" customHeight="1">
      <c r="B281" s="170" t="s">
        <v>860</v>
      </c>
      <c r="C281" s="106" t="s">
        <v>47</v>
      </c>
      <c r="D281" s="40" t="s">
        <v>165</v>
      </c>
      <c r="E281" s="122" t="s">
        <v>45</v>
      </c>
      <c r="F281" s="40" t="s">
        <v>861</v>
      </c>
      <c r="G281" s="41" t="s">
        <v>49</v>
      </c>
      <c r="H281" s="45">
        <f>I281/$L$8</f>
        <v>2.3643151143869052</v>
      </c>
      <c r="I281" s="46">
        <v>247</v>
      </c>
      <c r="J281" s="152">
        <v>25</v>
      </c>
      <c r="K281" s="191" t="s">
        <v>889</v>
      </c>
      <c r="L281" s="151"/>
      <c r="M281" s="41" t="str">
        <f t="shared" si="55"/>
        <v>-</v>
      </c>
      <c r="N281" s="139">
        <f>I281*L281</f>
        <v>0</v>
      </c>
      <c r="O281" s="139">
        <v>0</v>
      </c>
      <c r="P281" s="139">
        <f t="shared" si="49"/>
        <v>0</v>
      </c>
      <c r="Q281" s="153" t="s">
        <v>887</v>
      </c>
      <c r="R281" s="40">
        <v>4</v>
      </c>
      <c r="S281" s="40" t="s">
        <v>334</v>
      </c>
      <c r="T281" s="40" t="s">
        <v>582</v>
      </c>
      <c r="U281" s="40" t="s">
        <v>559</v>
      </c>
      <c r="V281" s="125" t="str">
        <f t="shared" si="50"/>
        <v/>
      </c>
      <c r="X281" s="169"/>
      <c r="Y281" s="165"/>
    </row>
    <row r="282" spans="1:25" s="44" customFormat="1" ht="15.6" customHeight="1">
      <c r="B282" s="106" t="s">
        <v>690</v>
      </c>
      <c r="C282" s="106" t="s">
        <v>47</v>
      </c>
      <c r="D282" s="40" t="s">
        <v>165</v>
      </c>
      <c r="E282" s="122" t="s">
        <v>45</v>
      </c>
      <c r="F282" s="40" t="s">
        <v>48</v>
      </c>
      <c r="G282" s="41" t="s">
        <v>49</v>
      </c>
      <c r="H282" s="45">
        <f>I282/$L$8</f>
        <v>2.0771513353115729</v>
      </c>
      <c r="I282" s="46">
        <v>217</v>
      </c>
      <c r="J282" s="152">
        <v>24</v>
      </c>
      <c r="K282" s="191" t="s">
        <v>889</v>
      </c>
      <c r="L282" s="151"/>
      <c r="M282" s="41" t="str">
        <f t="shared" si="55"/>
        <v>-</v>
      </c>
      <c r="N282" s="139">
        <f>I282*L282</f>
        <v>0</v>
      </c>
      <c r="O282" s="139">
        <v>0</v>
      </c>
      <c r="P282" s="139">
        <f t="shared" si="49"/>
        <v>0</v>
      </c>
      <c r="Q282" s="154" t="s">
        <v>744</v>
      </c>
      <c r="R282" s="40">
        <v>4</v>
      </c>
      <c r="S282" s="40" t="s">
        <v>334</v>
      </c>
      <c r="T282" s="40" t="s">
        <v>582</v>
      </c>
      <c r="U282" s="40" t="s">
        <v>559</v>
      </c>
      <c r="V282" s="125" t="str">
        <f t="shared" si="50"/>
        <v/>
      </c>
      <c r="X282" s="169"/>
      <c r="Y282" s="165"/>
    </row>
    <row r="283" spans="1:25" s="157" customFormat="1" ht="15.6" customHeight="1">
      <c r="A283" s="44"/>
      <c r="B283" s="106" t="s">
        <v>689</v>
      </c>
      <c r="C283" s="106" t="s">
        <v>47</v>
      </c>
      <c r="D283" s="40" t="s">
        <v>165</v>
      </c>
      <c r="E283" s="122" t="s">
        <v>45</v>
      </c>
      <c r="F283" s="40" t="s">
        <v>48</v>
      </c>
      <c r="G283" s="41" t="s">
        <v>49</v>
      </c>
      <c r="H283" s="45">
        <f>I283/$L$8</f>
        <v>2.0771513353115729</v>
      </c>
      <c r="I283" s="46">
        <v>217</v>
      </c>
      <c r="J283" s="152">
        <v>24</v>
      </c>
      <c r="K283" s="191" t="s">
        <v>889</v>
      </c>
      <c r="L283" s="151"/>
      <c r="M283" s="41" t="str">
        <f t="shared" si="55"/>
        <v>-</v>
      </c>
      <c r="N283" s="139">
        <f>I283*L283</f>
        <v>0</v>
      </c>
      <c r="O283" s="139">
        <v>0</v>
      </c>
      <c r="P283" s="139">
        <f t="shared" si="49"/>
        <v>0</v>
      </c>
      <c r="Q283" s="154" t="s">
        <v>744</v>
      </c>
      <c r="R283" s="40">
        <v>4</v>
      </c>
      <c r="S283" s="40" t="s">
        <v>334</v>
      </c>
      <c r="T283" s="40" t="s">
        <v>582</v>
      </c>
      <c r="U283" s="40" t="s">
        <v>559</v>
      </c>
      <c r="V283" s="125" t="str">
        <f t="shared" si="50"/>
        <v/>
      </c>
      <c r="W283" s="44"/>
      <c r="X283" s="169"/>
      <c r="Y283" s="165"/>
    </row>
    <row r="284" spans="1:25" s="44" customFormat="1" ht="15.6" customHeight="1">
      <c r="B284" s="170" t="s">
        <v>827</v>
      </c>
      <c r="C284" s="106" t="s">
        <v>47</v>
      </c>
      <c r="D284" s="40" t="s">
        <v>165</v>
      </c>
      <c r="E284" s="122" t="s">
        <v>45</v>
      </c>
      <c r="F284" s="40" t="s">
        <v>84</v>
      </c>
      <c r="G284" s="41" t="s">
        <v>49</v>
      </c>
      <c r="H284" s="45">
        <f>I284/$L$8</f>
        <v>0.66047669187326508</v>
      </c>
      <c r="I284" s="46">
        <v>69</v>
      </c>
      <c r="J284" s="152">
        <v>144</v>
      </c>
      <c r="K284" s="191" t="s">
        <v>890</v>
      </c>
      <c r="L284" s="151"/>
      <c r="M284" s="41" t="str">
        <f t="shared" si="55"/>
        <v>-</v>
      </c>
      <c r="N284" s="139">
        <f>I284*L284</f>
        <v>0</v>
      </c>
      <c r="O284" s="139">
        <v>0</v>
      </c>
      <c r="P284" s="139">
        <f t="shared" si="49"/>
        <v>0</v>
      </c>
      <c r="Q284" s="153" t="s">
        <v>887</v>
      </c>
      <c r="R284" s="40">
        <v>4</v>
      </c>
      <c r="S284" s="40" t="s">
        <v>334</v>
      </c>
      <c r="T284" s="40" t="s">
        <v>582</v>
      </c>
      <c r="U284" s="40" t="s">
        <v>559</v>
      </c>
      <c r="V284" s="125" t="str">
        <f t="shared" si="50"/>
        <v/>
      </c>
      <c r="X284" s="169"/>
      <c r="Y284" s="165"/>
    </row>
    <row r="285" spans="1:25" s="44" customFormat="1" ht="15.6" hidden="1" customHeight="1">
      <c r="B285" s="176" t="s">
        <v>521</v>
      </c>
      <c r="C285" s="176" t="s">
        <v>47</v>
      </c>
      <c r="D285" s="177" t="s">
        <v>165</v>
      </c>
      <c r="E285" s="178" t="s">
        <v>45</v>
      </c>
      <c r="F285" s="177" t="s">
        <v>68</v>
      </c>
      <c r="G285" s="158" t="s">
        <v>49</v>
      </c>
      <c r="H285" s="179">
        <f>I285/$L$8</f>
        <v>0.75619795156504266</v>
      </c>
      <c r="I285" s="180">
        <v>79</v>
      </c>
      <c r="J285" s="181">
        <v>104</v>
      </c>
      <c r="K285" s="189" t="s">
        <v>888</v>
      </c>
      <c r="L285" s="183"/>
      <c r="M285" s="158" t="str">
        <f t="shared" si="55"/>
        <v>-</v>
      </c>
      <c r="N285" s="159">
        <f>I285*L285</f>
        <v>0</v>
      </c>
      <c r="O285" s="159">
        <v>0</v>
      </c>
      <c r="P285" s="159">
        <f t="shared" si="49"/>
        <v>0</v>
      </c>
      <c r="Q285" s="184" t="s">
        <v>887</v>
      </c>
      <c r="R285" s="177">
        <v>4</v>
      </c>
      <c r="S285" s="177" t="s">
        <v>334</v>
      </c>
      <c r="T285" s="177" t="s">
        <v>582</v>
      </c>
      <c r="U285" s="177" t="s">
        <v>559</v>
      </c>
      <c r="V285" s="125" t="str">
        <f t="shared" si="50"/>
        <v/>
      </c>
      <c r="X285" s="126"/>
    </row>
    <row r="286" spans="1:25" s="44" customFormat="1" ht="15.6" hidden="1" customHeight="1">
      <c r="B286" s="176" t="s">
        <v>166</v>
      </c>
      <c r="C286" s="176" t="s">
        <v>42</v>
      </c>
      <c r="D286" s="177" t="s">
        <v>165</v>
      </c>
      <c r="E286" s="178" t="s">
        <v>45</v>
      </c>
      <c r="F286" s="177" t="s">
        <v>54</v>
      </c>
      <c r="G286" s="158" t="s">
        <v>44</v>
      </c>
      <c r="H286" s="185">
        <v>6.74</v>
      </c>
      <c r="I286" s="186">
        <f>H286*$L$8</f>
        <v>704.12779999999998</v>
      </c>
      <c r="J286" s="181">
        <v>25</v>
      </c>
      <c r="K286" s="189" t="s">
        <v>888</v>
      </c>
      <c r="L286" s="183"/>
      <c r="M286" s="158" t="str">
        <f t="shared" si="55"/>
        <v>-</v>
      </c>
      <c r="N286" s="187">
        <f>H286*L286</f>
        <v>0</v>
      </c>
      <c r="O286" s="187">
        <v>0</v>
      </c>
      <c r="P286" s="187">
        <f t="shared" si="49"/>
        <v>0</v>
      </c>
      <c r="Q286" s="184" t="s">
        <v>744</v>
      </c>
      <c r="R286" s="177">
        <v>4</v>
      </c>
      <c r="S286" s="177" t="s">
        <v>334</v>
      </c>
      <c r="T286" s="177" t="s">
        <v>582</v>
      </c>
      <c r="U286" s="177" t="s">
        <v>559</v>
      </c>
      <c r="V286" s="125" t="str">
        <f t="shared" si="50"/>
        <v/>
      </c>
      <c r="X286" s="169"/>
    </row>
    <row r="287" spans="1:25" s="44" customFormat="1" ht="15.6" customHeight="1">
      <c r="B287" s="106" t="s">
        <v>765</v>
      </c>
      <c r="C287" s="106" t="s">
        <v>47</v>
      </c>
      <c r="D287" s="40" t="s">
        <v>165</v>
      </c>
      <c r="E287" s="122" t="s">
        <v>45</v>
      </c>
      <c r="F287" s="40" t="s">
        <v>46</v>
      </c>
      <c r="G287" s="41" t="s">
        <v>49</v>
      </c>
      <c r="H287" s="45">
        <f t="shared" ref="H287:H302" si="58">I287/$L$8</f>
        <v>2.8429214128457931</v>
      </c>
      <c r="I287" s="46">
        <v>297</v>
      </c>
      <c r="J287" s="152">
        <v>25</v>
      </c>
      <c r="K287" s="191" t="s">
        <v>890</v>
      </c>
      <c r="L287" s="151"/>
      <c r="M287" s="41" t="str">
        <f t="shared" si="55"/>
        <v>-</v>
      </c>
      <c r="N287" s="139">
        <f t="shared" ref="N287:N302" si="59">I287*L287</f>
        <v>0</v>
      </c>
      <c r="O287" s="139">
        <v>0</v>
      </c>
      <c r="P287" s="139">
        <f t="shared" si="49"/>
        <v>0</v>
      </c>
      <c r="Q287" s="153" t="s">
        <v>887</v>
      </c>
      <c r="R287" s="40">
        <v>4</v>
      </c>
      <c r="S287" s="40" t="s">
        <v>334</v>
      </c>
      <c r="T287" s="40" t="s">
        <v>582</v>
      </c>
      <c r="U287" s="40" t="s">
        <v>559</v>
      </c>
      <c r="V287" s="125" t="str">
        <f t="shared" si="50"/>
        <v/>
      </c>
      <c r="X287" s="169"/>
      <c r="Y287" s="165"/>
    </row>
    <row r="288" spans="1:25" s="44" customFormat="1" ht="15.6" customHeight="1">
      <c r="B288" s="106" t="s">
        <v>168</v>
      </c>
      <c r="C288" s="106" t="s">
        <v>47</v>
      </c>
      <c r="D288" s="40" t="s">
        <v>167</v>
      </c>
      <c r="E288" s="122"/>
      <c r="F288" s="40" t="s">
        <v>57</v>
      </c>
      <c r="G288" s="41" t="s">
        <v>44</v>
      </c>
      <c r="H288" s="45">
        <f t="shared" si="58"/>
        <v>3.4613815096754039</v>
      </c>
      <c r="I288" s="46">
        <v>361.61052631578946</v>
      </c>
      <c r="J288" s="152">
        <v>30</v>
      </c>
      <c r="K288" s="191" t="s">
        <v>890</v>
      </c>
      <c r="L288" s="151"/>
      <c r="M288" s="41" t="str">
        <f t="shared" ref="M288:M319" si="60">IF(L288="","-",L288/J288)</f>
        <v>-</v>
      </c>
      <c r="N288" s="139">
        <f t="shared" si="59"/>
        <v>0</v>
      </c>
      <c r="O288" s="139">
        <v>0</v>
      </c>
      <c r="P288" s="139">
        <f t="shared" si="49"/>
        <v>0</v>
      </c>
      <c r="Q288" s="154" t="s">
        <v>744</v>
      </c>
      <c r="R288" s="40" t="s">
        <v>419</v>
      </c>
      <c r="S288" s="40" t="s">
        <v>314</v>
      </c>
      <c r="T288" s="40" t="s">
        <v>583</v>
      </c>
      <c r="U288" s="40" t="s">
        <v>560</v>
      </c>
      <c r="V288" s="125" t="str">
        <f t="shared" si="50"/>
        <v/>
      </c>
      <c r="X288" s="169"/>
      <c r="Y288" s="165"/>
    </row>
    <row r="289" spans="2:25" s="44" customFormat="1" ht="15.6" hidden="1" customHeight="1">
      <c r="B289" s="176" t="s">
        <v>522</v>
      </c>
      <c r="C289" s="176" t="s">
        <v>47</v>
      </c>
      <c r="D289" s="177" t="s">
        <v>167</v>
      </c>
      <c r="E289" s="178"/>
      <c r="F289" s="177" t="s">
        <v>54</v>
      </c>
      <c r="G289" s="158" t="s">
        <v>49</v>
      </c>
      <c r="H289" s="179">
        <f t="shared" si="58"/>
        <v>6.3080310136881401</v>
      </c>
      <c r="I289" s="180">
        <v>659</v>
      </c>
      <c r="J289" s="181">
        <v>25</v>
      </c>
      <c r="K289" s="189" t="s">
        <v>888</v>
      </c>
      <c r="L289" s="183"/>
      <c r="M289" s="158" t="str">
        <f t="shared" si="60"/>
        <v>-</v>
      </c>
      <c r="N289" s="159">
        <f t="shared" si="59"/>
        <v>0</v>
      </c>
      <c r="O289" s="159">
        <v>0</v>
      </c>
      <c r="P289" s="159">
        <f t="shared" ref="P289:P352" si="61">N289+O289</f>
        <v>0</v>
      </c>
      <c r="Q289" s="184" t="s">
        <v>887</v>
      </c>
      <c r="R289" s="177" t="s">
        <v>419</v>
      </c>
      <c r="S289" s="177" t="s">
        <v>314</v>
      </c>
      <c r="T289" s="177" t="s">
        <v>583</v>
      </c>
      <c r="U289" s="177" t="s">
        <v>560</v>
      </c>
      <c r="V289" s="125" t="str">
        <f t="shared" ref="V289:V342" si="62">IF(MOD(L289,J289)&gt;0,"Неверная кратность заказа!","")</f>
        <v/>
      </c>
      <c r="X289" s="169"/>
    </row>
    <row r="290" spans="2:25" s="44" customFormat="1" ht="15.6" customHeight="1">
      <c r="B290" s="106" t="s">
        <v>714</v>
      </c>
      <c r="C290" s="106" t="s">
        <v>47</v>
      </c>
      <c r="D290" s="40" t="s">
        <v>167</v>
      </c>
      <c r="E290" s="122"/>
      <c r="F290" s="40" t="s">
        <v>57</v>
      </c>
      <c r="G290" s="41" t="s">
        <v>49</v>
      </c>
      <c r="H290" s="45">
        <f t="shared" si="58"/>
        <v>2.8620656647841485</v>
      </c>
      <c r="I290" s="46">
        <v>299</v>
      </c>
      <c r="J290" s="152">
        <v>30</v>
      </c>
      <c r="K290" s="191" t="s">
        <v>890</v>
      </c>
      <c r="L290" s="151"/>
      <c r="M290" s="41" t="str">
        <f t="shared" si="60"/>
        <v>-</v>
      </c>
      <c r="N290" s="139">
        <f t="shared" si="59"/>
        <v>0</v>
      </c>
      <c r="O290" s="139">
        <v>0</v>
      </c>
      <c r="P290" s="139">
        <f t="shared" si="61"/>
        <v>0</v>
      </c>
      <c r="Q290" s="154" t="s">
        <v>744</v>
      </c>
      <c r="R290" s="40" t="s">
        <v>419</v>
      </c>
      <c r="S290" s="40" t="s">
        <v>314</v>
      </c>
      <c r="T290" s="40" t="s">
        <v>583</v>
      </c>
      <c r="U290" s="40" t="s">
        <v>560</v>
      </c>
      <c r="V290" s="125" t="str">
        <f t="shared" si="62"/>
        <v/>
      </c>
      <c r="X290" s="169"/>
      <c r="Y290" s="165"/>
    </row>
    <row r="291" spans="2:25" s="44" customFormat="1" ht="15.6" customHeight="1">
      <c r="B291" s="106" t="s">
        <v>523</v>
      </c>
      <c r="C291" s="106" t="s">
        <v>47</v>
      </c>
      <c r="D291" s="40" t="s">
        <v>169</v>
      </c>
      <c r="E291" s="122"/>
      <c r="F291" s="40" t="s">
        <v>84</v>
      </c>
      <c r="G291" s="41" t="s">
        <v>49</v>
      </c>
      <c r="H291" s="45">
        <f t="shared" si="58"/>
        <v>0.66047669187326508</v>
      </c>
      <c r="I291" s="46">
        <v>69</v>
      </c>
      <c r="J291" s="152">
        <v>144</v>
      </c>
      <c r="K291" s="190" t="s">
        <v>428</v>
      </c>
      <c r="L291" s="151"/>
      <c r="M291" s="41" t="str">
        <f t="shared" si="60"/>
        <v>-</v>
      </c>
      <c r="N291" s="139">
        <f t="shared" si="59"/>
        <v>0</v>
      </c>
      <c r="O291" s="139">
        <v>0</v>
      </c>
      <c r="P291" s="139">
        <f t="shared" si="61"/>
        <v>0</v>
      </c>
      <c r="Q291" s="153" t="s">
        <v>887</v>
      </c>
      <c r="R291" s="40" t="s">
        <v>419</v>
      </c>
      <c r="S291" s="40" t="s">
        <v>314</v>
      </c>
      <c r="T291" s="40" t="s">
        <v>325</v>
      </c>
      <c r="U291" s="40" t="s">
        <v>561</v>
      </c>
      <c r="V291" s="125" t="str">
        <f t="shared" si="62"/>
        <v/>
      </c>
      <c r="X291" s="169"/>
      <c r="Y291" s="165"/>
    </row>
    <row r="292" spans="2:25" s="44" customFormat="1" ht="15.6" customHeight="1">
      <c r="B292" s="106" t="s">
        <v>525</v>
      </c>
      <c r="C292" s="106" t="s">
        <v>47</v>
      </c>
      <c r="D292" s="40" t="s">
        <v>169</v>
      </c>
      <c r="E292" s="122"/>
      <c r="F292" s="40" t="s">
        <v>743</v>
      </c>
      <c r="G292" s="41" t="s">
        <v>49</v>
      </c>
      <c r="H292" s="45">
        <f t="shared" si="58"/>
        <v>2.8429214128457931</v>
      </c>
      <c r="I292" s="46">
        <v>297</v>
      </c>
      <c r="J292" s="152">
        <v>25</v>
      </c>
      <c r="K292" s="191" t="s">
        <v>889</v>
      </c>
      <c r="L292" s="151"/>
      <c r="M292" s="41" t="str">
        <f t="shared" si="60"/>
        <v>-</v>
      </c>
      <c r="N292" s="139">
        <f t="shared" si="59"/>
        <v>0</v>
      </c>
      <c r="O292" s="139">
        <v>0</v>
      </c>
      <c r="P292" s="139">
        <f t="shared" si="61"/>
        <v>0</v>
      </c>
      <c r="Q292" s="153" t="s">
        <v>887</v>
      </c>
      <c r="R292" s="40" t="s">
        <v>419</v>
      </c>
      <c r="S292" s="40" t="s">
        <v>314</v>
      </c>
      <c r="T292" s="40" t="s">
        <v>325</v>
      </c>
      <c r="U292" s="40" t="s">
        <v>561</v>
      </c>
      <c r="V292" s="125" t="str">
        <f t="shared" si="62"/>
        <v/>
      </c>
      <c r="X292" s="169"/>
      <c r="Y292" s="165"/>
    </row>
    <row r="293" spans="2:25" s="44" customFormat="1" ht="15.6" hidden="1" customHeight="1">
      <c r="B293" s="176" t="s">
        <v>691</v>
      </c>
      <c r="C293" s="176" t="s">
        <v>47</v>
      </c>
      <c r="D293" s="177" t="s">
        <v>169</v>
      </c>
      <c r="E293" s="178"/>
      <c r="F293" s="177" t="s">
        <v>48</v>
      </c>
      <c r="G293" s="158" t="s">
        <v>49</v>
      </c>
      <c r="H293" s="179">
        <f t="shared" si="58"/>
        <v>2.5557576337704604</v>
      </c>
      <c r="I293" s="180">
        <v>267</v>
      </c>
      <c r="J293" s="181">
        <v>24</v>
      </c>
      <c r="K293" s="189" t="s">
        <v>888</v>
      </c>
      <c r="L293" s="183"/>
      <c r="M293" s="158" t="str">
        <f t="shared" si="60"/>
        <v>-</v>
      </c>
      <c r="N293" s="159">
        <f t="shared" si="59"/>
        <v>0</v>
      </c>
      <c r="O293" s="159">
        <v>0</v>
      </c>
      <c r="P293" s="159">
        <f t="shared" si="61"/>
        <v>0</v>
      </c>
      <c r="Q293" s="184" t="s">
        <v>744</v>
      </c>
      <c r="R293" s="177" t="s">
        <v>419</v>
      </c>
      <c r="S293" s="177" t="s">
        <v>314</v>
      </c>
      <c r="T293" s="177" t="s">
        <v>325</v>
      </c>
      <c r="U293" s="177" t="s">
        <v>561</v>
      </c>
      <c r="V293" s="125" t="str">
        <f t="shared" si="62"/>
        <v/>
      </c>
      <c r="X293" s="169"/>
    </row>
    <row r="294" spans="2:25" s="44" customFormat="1" ht="15.6" customHeight="1">
      <c r="B294" s="106" t="s">
        <v>524</v>
      </c>
      <c r="C294" s="106" t="s">
        <v>47</v>
      </c>
      <c r="D294" s="40" t="s">
        <v>169</v>
      </c>
      <c r="E294" s="122"/>
      <c r="F294" s="40" t="s">
        <v>48</v>
      </c>
      <c r="G294" s="41" t="s">
        <v>49</v>
      </c>
      <c r="H294" s="45">
        <f t="shared" si="58"/>
        <v>2.8429214128457931</v>
      </c>
      <c r="I294" s="46">
        <v>297</v>
      </c>
      <c r="J294" s="152">
        <v>24</v>
      </c>
      <c r="K294" s="191" t="s">
        <v>890</v>
      </c>
      <c r="L294" s="151"/>
      <c r="M294" s="41" t="str">
        <f t="shared" si="60"/>
        <v>-</v>
      </c>
      <c r="N294" s="139">
        <f t="shared" si="59"/>
        <v>0</v>
      </c>
      <c r="O294" s="139">
        <v>0</v>
      </c>
      <c r="P294" s="139">
        <f t="shared" si="61"/>
        <v>0</v>
      </c>
      <c r="Q294" s="153" t="s">
        <v>887</v>
      </c>
      <c r="R294" s="40" t="s">
        <v>419</v>
      </c>
      <c r="S294" s="40" t="s">
        <v>314</v>
      </c>
      <c r="T294" s="40" t="s">
        <v>325</v>
      </c>
      <c r="U294" s="40" t="s">
        <v>561</v>
      </c>
      <c r="V294" s="125" t="str">
        <f t="shared" si="62"/>
        <v/>
      </c>
      <c r="X294" s="169"/>
      <c r="Y294" s="165"/>
    </row>
    <row r="295" spans="2:25" s="44" customFormat="1" ht="15.6" customHeight="1">
      <c r="B295" s="106" t="s">
        <v>797</v>
      </c>
      <c r="C295" s="106" t="s">
        <v>47</v>
      </c>
      <c r="D295" s="40" t="s">
        <v>169</v>
      </c>
      <c r="E295" s="122"/>
      <c r="F295" s="40" t="s">
        <v>798</v>
      </c>
      <c r="G295" s="41" t="s">
        <v>49</v>
      </c>
      <c r="H295" s="45">
        <f t="shared" si="58"/>
        <v>2.7472001531540156</v>
      </c>
      <c r="I295" s="46">
        <v>287</v>
      </c>
      <c r="J295" s="152">
        <v>25</v>
      </c>
      <c r="K295" s="191" t="s">
        <v>890</v>
      </c>
      <c r="L295" s="151"/>
      <c r="M295" s="41" t="str">
        <f t="shared" si="60"/>
        <v>-</v>
      </c>
      <c r="N295" s="139">
        <f t="shared" si="59"/>
        <v>0</v>
      </c>
      <c r="O295" s="139">
        <v>0</v>
      </c>
      <c r="P295" s="139">
        <f t="shared" si="61"/>
        <v>0</v>
      </c>
      <c r="Q295" s="154" t="s">
        <v>744</v>
      </c>
      <c r="R295" s="40" t="s">
        <v>419</v>
      </c>
      <c r="S295" s="40" t="s">
        <v>314</v>
      </c>
      <c r="T295" s="40" t="s">
        <v>325</v>
      </c>
      <c r="U295" s="40" t="s">
        <v>561</v>
      </c>
      <c r="V295" s="125" t="str">
        <f t="shared" si="62"/>
        <v/>
      </c>
      <c r="X295" s="169"/>
      <c r="Y295" s="165"/>
    </row>
    <row r="296" spans="2:25" s="44" customFormat="1" ht="15.6" hidden="1" customHeight="1">
      <c r="B296" s="176" t="s">
        <v>527</v>
      </c>
      <c r="C296" s="176" t="s">
        <v>47</v>
      </c>
      <c r="D296" s="177" t="s">
        <v>170</v>
      </c>
      <c r="E296" s="178"/>
      <c r="F296" s="177" t="s">
        <v>46</v>
      </c>
      <c r="G296" s="158" t="s">
        <v>49</v>
      </c>
      <c r="H296" s="179">
        <f t="shared" si="58"/>
        <v>4.4893270795443669</v>
      </c>
      <c r="I296" s="180">
        <v>469</v>
      </c>
      <c r="J296" s="181">
        <v>25</v>
      </c>
      <c r="K296" s="189" t="s">
        <v>888</v>
      </c>
      <c r="L296" s="183"/>
      <c r="M296" s="158" t="str">
        <f t="shared" si="60"/>
        <v>-</v>
      </c>
      <c r="N296" s="159">
        <f t="shared" si="59"/>
        <v>0</v>
      </c>
      <c r="O296" s="159">
        <v>0</v>
      </c>
      <c r="P296" s="159">
        <f t="shared" si="61"/>
        <v>0</v>
      </c>
      <c r="Q296" s="184" t="s">
        <v>887</v>
      </c>
      <c r="R296" s="177">
        <v>4</v>
      </c>
      <c r="S296" s="177" t="s">
        <v>284</v>
      </c>
      <c r="T296" s="177" t="s">
        <v>321</v>
      </c>
      <c r="U296" s="177" t="s">
        <v>562</v>
      </c>
      <c r="V296" s="125" t="str">
        <f t="shared" si="62"/>
        <v/>
      </c>
      <c r="X296" s="169"/>
    </row>
    <row r="297" spans="2:25" s="44" customFormat="1" ht="15.6" customHeight="1">
      <c r="B297" s="106" t="s">
        <v>526</v>
      </c>
      <c r="C297" s="106" t="s">
        <v>47</v>
      </c>
      <c r="D297" s="40" t="s">
        <v>170</v>
      </c>
      <c r="E297" s="122"/>
      <c r="F297" s="40" t="s">
        <v>48</v>
      </c>
      <c r="G297" s="41" t="s">
        <v>49</v>
      </c>
      <c r="H297" s="45">
        <f t="shared" si="58"/>
        <v>1.7899875562362402</v>
      </c>
      <c r="I297" s="46">
        <v>187</v>
      </c>
      <c r="J297" s="152">
        <v>24</v>
      </c>
      <c r="K297" s="191" t="s">
        <v>890</v>
      </c>
      <c r="L297" s="151"/>
      <c r="M297" s="41" t="str">
        <f t="shared" si="60"/>
        <v>-</v>
      </c>
      <c r="N297" s="139">
        <f t="shared" si="59"/>
        <v>0</v>
      </c>
      <c r="O297" s="139">
        <v>0</v>
      </c>
      <c r="P297" s="139">
        <f t="shared" si="61"/>
        <v>0</v>
      </c>
      <c r="Q297" s="153" t="s">
        <v>887</v>
      </c>
      <c r="R297" s="40">
        <v>4</v>
      </c>
      <c r="S297" s="40" t="s">
        <v>284</v>
      </c>
      <c r="T297" s="40" t="s">
        <v>321</v>
      </c>
      <c r="U297" s="40" t="s">
        <v>562</v>
      </c>
      <c r="V297" s="125" t="str">
        <f t="shared" si="62"/>
        <v/>
      </c>
      <c r="X297" s="169"/>
      <c r="Y297" s="165"/>
    </row>
    <row r="298" spans="2:25" s="44" customFormat="1" ht="15.6" hidden="1" customHeight="1">
      <c r="B298" s="176" t="s">
        <v>528</v>
      </c>
      <c r="C298" s="176" t="s">
        <v>47</v>
      </c>
      <c r="D298" s="177" t="s">
        <v>171</v>
      </c>
      <c r="E298" s="178"/>
      <c r="F298" s="177" t="s">
        <v>46</v>
      </c>
      <c r="G298" s="158" t="s">
        <v>49</v>
      </c>
      <c r="H298" s="179">
        <f t="shared" si="58"/>
        <v>4.4893270795443669</v>
      </c>
      <c r="I298" s="180">
        <v>469</v>
      </c>
      <c r="J298" s="181">
        <v>25</v>
      </c>
      <c r="K298" s="189" t="s">
        <v>888</v>
      </c>
      <c r="L298" s="183"/>
      <c r="M298" s="158" t="str">
        <f t="shared" si="60"/>
        <v>-</v>
      </c>
      <c r="N298" s="159">
        <f t="shared" si="59"/>
        <v>0</v>
      </c>
      <c r="O298" s="159">
        <v>0</v>
      </c>
      <c r="P298" s="159">
        <f t="shared" si="61"/>
        <v>0</v>
      </c>
      <c r="Q298" s="184" t="s">
        <v>887</v>
      </c>
      <c r="R298" s="177">
        <v>4</v>
      </c>
      <c r="S298" s="177" t="s">
        <v>314</v>
      </c>
      <c r="T298" s="177" t="s">
        <v>584</v>
      </c>
      <c r="U298" s="177" t="s">
        <v>563</v>
      </c>
      <c r="V298" s="125" t="str">
        <f t="shared" si="62"/>
        <v/>
      </c>
      <c r="X298" s="169"/>
    </row>
    <row r="299" spans="2:25" s="44" customFormat="1" ht="15.6" customHeight="1">
      <c r="B299" s="106" t="s">
        <v>692</v>
      </c>
      <c r="C299" s="106" t="s">
        <v>47</v>
      </c>
      <c r="D299" s="40" t="s">
        <v>171</v>
      </c>
      <c r="E299" s="122"/>
      <c r="F299" s="40" t="s">
        <v>48</v>
      </c>
      <c r="G299" s="41" t="s">
        <v>49</v>
      </c>
      <c r="H299" s="45">
        <f t="shared" si="58"/>
        <v>1.8857088159280175</v>
      </c>
      <c r="I299" s="46">
        <v>197</v>
      </c>
      <c r="J299" s="152">
        <v>24</v>
      </c>
      <c r="K299" s="191" t="s">
        <v>890</v>
      </c>
      <c r="L299" s="151"/>
      <c r="M299" s="41" t="str">
        <f t="shared" si="60"/>
        <v>-</v>
      </c>
      <c r="N299" s="139">
        <f t="shared" si="59"/>
        <v>0</v>
      </c>
      <c r="O299" s="139">
        <v>0</v>
      </c>
      <c r="P299" s="139">
        <f t="shared" si="61"/>
        <v>0</v>
      </c>
      <c r="Q299" s="154" t="s">
        <v>744</v>
      </c>
      <c r="R299" s="40">
        <v>4</v>
      </c>
      <c r="S299" s="40" t="s">
        <v>314</v>
      </c>
      <c r="T299" s="40" t="s">
        <v>584</v>
      </c>
      <c r="U299" s="40" t="s">
        <v>563</v>
      </c>
      <c r="V299" s="125" t="str">
        <f t="shared" si="62"/>
        <v/>
      </c>
      <c r="X299" s="169"/>
      <c r="Y299" s="165"/>
    </row>
    <row r="300" spans="2:25" s="44" customFormat="1" ht="15.6" customHeight="1">
      <c r="B300" s="106" t="s">
        <v>173</v>
      </c>
      <c r="C300" s="106" t="s">
        <v>47</v>
      </c>
      <c r="D300" s="40" t="s">
        <v>172</v>
      </c>
      <c r="E300" s="122" t="s">
        <v>45</v>
      </c>
      <c r="F300" s="40" t="s">
        <v>84</v>
      </c>
      <c r="G300" s="41" t="s">
        <v>49</v>
      </c>
      <c r="H300" s="45">
        <f t="shared" si="58"/>
        <v>0.66047669187326508</v>
      </c>
      <c r="I300" s="46">
        <v>69</v>
      </c>
      <c r="J300" s="152">
        <v>144</v>
      </c>
      <c r="K300" s="190" t="s">
        <v>428</v>
      </c>
      <c r="L300" s="151"/>
      <c r="M300" s="41" t="str">
        <f t="shared" si="60"/>
        <v>-</v>
      </c>
      <c r="N300" s="139">
        <f t="shared" si="59"/>
        <v>0</v>
      </c>
      <c r="O300" s="139">
        <v>0</v>
      </c>
      <c r="P300" s="139">
        <f t="shared" si="61"/>
        <v>0</v>
      </c>
      <c r="Q300" s="153" t="s">
        <v>887</v>
      </c>
      <c r="R300" s="40">
        <v>4</v>
      </c>
      <c r="S300" s="40" t="s">
        <v>288</v>
      </c>
      <c r="T300" s="40" t="s">
        <v>325</v>
      </c>
      <c r="U300" s="40" t="s">
        <v>564</v>
      </c>
      <c r="V300" s="125" t="str">
        <f t="shared" si="62"/>
        <v/>
      </c>
      <c r="X300" s="169"/>
      <c r="Y300" s="165"/>
    </row>
    <row r="301" spans="2:25" s="44" customFormat="1" ht="15.6" customHeight="1">
      <c r="B301" s="170" t="s">
        <v>862</v>
      </c>
      <c r="C301" s="106" t="s">
        <v>47</v>
      </c>
      <c r="D301" s="40" t="s">
        <v>172</v>
      </c>
      <c r="E301" s="122" t="s">
        <v>45</v>
      </c>
      <c r="F301" s="40" t="s">
        <v>863</v>
      </c>
      <c r="G301" s="41" t="s">
        <v>49</v>
      </c>
      <c r="H301" s="45">
        <f t="shared" si="58"/>
        <v>2.3643151143869052</v>
      </c>
      <c r="I301" s="46">
        <v>247</v>
      </c>
      <c r="J301" s="152">
        <v>25</v>
      </c>
      <c r="K301" s="190" t="s">
        <v>428</v>
      </c>
      <c r="L301" s="151"/>
      <c r="M301" s="41" t="str">
        <f t="shared" si="60"/>
        <v>-</v>
      </c>
      <c r="N301" s="139">
        <f t="shared" si="59"/>
        <v>0</v>
      </c>
      <c r="O301" s="139">
        <v>0</v>
      </c>
      <c r="P301" s="139">
        <f t="shared" si="61"/>
        <v>0</v>
      </c>
      <c r="Q301" s="153" t="s">
        <v>887</v>
      </c>
      <c r="R301" s="40">
        <v>4</v>
      </c>
      <c r="S301" s="40" t="s">
        <v>288</v>
      </c>
      <c r="T301" s="40" t="s">
        <v>325</v>
      </c>
      <c r="U301" s="40" t="s">
        <v>564</v>
      </c>
      <c r="V301" s="125" t="str">
        <f t="shared" si="62"/>
        <v/>
      </c>
      <c r="X301" s="169"/>
      <c r="Y301" s="165"/>
    </row>
    <row r="302" spans="2:25" s="44" customFormat="1" ht="15.6" hidden="1" customHeight="1">
      <c r="B302" s="176" t="s">
        <v>717</v>
      </c>
      <c r="C302" s="176" t="s">
        <v>47</v>
      </c>
      <c r="D302" s="177" t="s">
        <v>172</v>
      </c>
      <c r="E302" s="178" t="s">
        <v>45</v>
      </c>
      <c r="F302" s="177" t="s">
        <v>57</v>
      </c>
      <c r="G302" s="158" t="s">
        <v>44</v>
      </c>
      <c r="H302" s="179">
        <f t="shared" si="58"/>
        <v>2.7830704357332499</v>
      </c>
      <c r="I302" s="180">
        <v>290.74736842105261</v>
      </c>
      <c r="J302" s="181">
        <v>30</v>
      </c>
      <c r="K302" s="189" t="s">
        <v>888</v>
      </c>
      <c r="L302" s="183"/>
      <c r="M302" s="158" t="str">
        <f t="shared" si="60"/>
        <v>-</v>
      </c>
      <c r="N302" s="159">
        <f t="shared" si="59"/>
        <v>0</v>
      </c>
      <c r="O302" s="159">
        <v>0</v>
      </c>
      <c r="P302" s="159">
        <f t="shared" si="61"/>
        <v>0</v>
      </c>
      <c r="Q302" s="184" t="s">
        <v>744</v>
      </c>
      <c r="R302" s="177">
        <v>4</v>
      </c>
      <c r="S302" s="177" t="s">
        <v>288</v>
      </c>
      <c r="T302" s="177" t="s">
        <v>325</v>
      </c>
      <c r="U302" s="177" t="s">
        <v>564</v>
      </c>
      <c r="V302" s="125" t="str">
        <f t="shared" si="62"/>
        <v/>
      </c>
      <c r="X302" s="169"/>
    </row>
    <row r="303" spans="2:25" s="44" customFormat="1" ht="15.6" customHeight="1">
      <c r="B303" s="106" t="s">
        <v>766</v>
      </c>
      <c r="C303" s="106" t="s">
        <v>42</v>
      </c>
      <c r="D303" s="40" t="s">
        <v>172</v>
      </c>
      <c r="E303" s="122" t="s">
        <v>45</v>
      </c>
      <c r="F303" s="40" t="s">
        <v>737</v>
      </c>
      <c r="G303" s="41" t="s">
        <v>44</v>
      </c>
      <c r="H303" s="42">
        <v>15.252631578947369</v>
      </c>
      <c r="I303" s="43">
        <f>H303*$L$8</f>
        <v>1593.4424210526317</v>
      </c>
      <c r="J303" s="152">
        <v>10</v>
      </c>
      <c r="K303" s="190" t="s">
        <v>428</v>
      </c>
      <c r="L303" s="151"/>
      <c r="M303" s="41" t="str">
        <f t="shared" si="60"/>
        <v>-</v>
      </c>
      <c r="N303" s="140">
        <f>H303*L303</f>
        <v>0</v>
      </c>
      <c r="O303" s="140">
        <v>0</v>
      </c>
      <c r="P303" s="140">
        <f t="shared" si="61"/>
        <v>0</v>
      </c>
      <c r="Q303" s="154" t="s">
        <v>744</v>
      </c>
      <c r="R303" s="40">
        <v>4</v>
      </c>
      <c r="S303" s="40" t="s">
        <v>288</v>
      </c>
      <c r="T303" s="40" t="s">
        <v>325</v>
      </c>
      <c r="U303" s="40" t="s">
        <v>564</v>
      </c>
      <c r="V303" s="125" t="str">
        <f t="shared" si="62"/>
        <v/>
      </c>
      <c r="X303" s="169"/>
      <c r="Y303" s="165"/>
    </row>
    <row r="304" spans="2:25" s="44" customFormat="1" ht="15.6" customHeight="1">
      <c r="B304" s="106" t="s">
        <v>530</v>
      </c>
      <c r="C304" s="106" t="s">
        <v>47</v>
      </c>
      <c r="D304" s="40" t="s">
        <v>172</v>
      </c>
      <c r="E304" s="122" t="s">
        <v>45</v>
      </c>
      <c r="F304" s="40" t="s">
        <v>743</v>
      </c>
      <c r="G304" s="41" t="s">
        <v>49</v>
      </c>
      <c r="H304" s="45">
        <f t="shared" ref="H304:H319" si="63">I304/$L$8</f>
        <v>2.8429214128457931</v>
      </c>
      <c r="I304" s="46">
        <v>297</v>
      </c>
      <c r="J304" s="152">
        <v>25</v>
      </c>
      <c r="K304" s="191" t="s">
        <v>889</v>
      </c>
      <c r="L304" s="151"/>
      <c r="M304" s="41" t="str">
        <f t="shared" si="60"/>
        <v>-</v>
      </c>
      <c r="N304" s="139">
        <f t="shared" ref="N304:N319" si="64">I304*L304</f>
        <v>0</v>
      </c>
      <c r="O304" s="139">
        <v>0</v>
      </c>
      <c r="P304" s="139">
        <f t="shared" si="61"/>
        <v>0</v>
      </c>
      <c r="Q304" s="153" t="s">
        <v>887</v>
      </c>
      <c r="R304" s="40">
        <v>4</v>
      </c>
      <c r="S304" s="40" t="s">
        <v>288</v>
      </c>
      <c r="T304" s="40" t="s">
        <v>325</v>
      </c>
      <c r="U304" s="40" t="s">
        <v>564</v>
      </c>
      <c r="V304" s="125" t="str">
        <f t="shared" si="62"/>
        <v/>
      </c>
      <c r="X304" s="169"/>
      <c r="Y304" s="165"/>
    </row>
    <row r="305" spans="2:25" s="44" customFormat="1" ht="15.6" customHeight="1">
      <c r="B305" s="106" t="s">
        <v>788</v>
      </c>
      <c r="C305" s="106" t="s">
        <v>47</v>
      </c>
      <c r="D305" s="40" t="s">
        <v>172</v>
      </c>
      <c r="E305" s="122" t="s">
        <v>45</v>
      </c>
      <c r="F305" s="40" t="s">
        <v>54</v>
      </c>
      <c r="G305" s="41" t="s">
        <v>49</v>
      </c>
      <c r="H305" s="45">
        <f t="shared" si="63"/>
        <v>6.3080310136881401</v>
      </c>
      <c r="I305" s="46">
        <v>659</v>
      </c>
      <c r="J305" s="152">
        <v>25</v>
      </c>
      <c r="K305" s="191" t="s">
        <v>889</v>
      </c>
      <c r="L305" s="151"/>
      <c r="M305" s="41" t="str">
        <f t="shared" si="60"/>
        <v>-</v>
      </c>
      <c r="N305" s="139">
        <f t="shared" si="64"/>
        <v>0</v>
      </c>
      <c r="O305" s="139">
        <v>0</v>
      </c>
      <c r="P305" s="139">
        <f t="shared" si="61"/>
        <v>0</v>
      </c>
      <c r="Q305" s="153" t="s">
        <v>887</v>
      </c>
      <c r="R305" s="40">
        <v>4</v>
      </c>
      <c r="S305" s="40" t="s">
        <v>288</v>
      </c>
      <c r="T305" s="40" t="s">
        <v>325</v>
      </c>
      <c r="U305" s="40" t="s">
        <v>564</v>
      </c>
      <c r="V305" s="125" t="str">
        <f t="shared" si="62"/>
        <v/>
      </c>
      <c r="X305" s="169"/>
      <c r="Y305" s="165"/>
    </row>
    <row r="306" spans="2:25" s="44" customFormat="1" ht="15.6" customHeight="1">
      <c r="B306" s="106" t="s">
        <v>693</v>
      </c>
      <c r="C306" s="106" t="s">
        <v>47</v>
      </c>
      <c r="D306" s="40" t="s">
        <v>172</v>
      </c>
      <c r="E306" s="122" t="s">
        <v>45</v>
      </c>
      <c r="F306" s="40" t="s">
        <v>54</v>
      </c>
      <c r="G306" s="41" t="s">
        <v>44</v>
      </c>
      <c r="H306" s="45">
        <f t="shared" si="63"/>
        <v>4.3790964920677302</v>
      </c>
      <c r="I306" s="46">
        <v>457.48421052631574</v>
      </c>
      <c r="J306" s="152">
        <v>25</v>
      </c>
      <c r="K306" s="191" t="s">
        <v>890</v>
      </c>
      <c r="L306" s="151"/>
      <c r="M306" s="41" t="str">
        <f t="shared" si="60"/>
        <v>-</v>
      </c>
      <c r="N306" s="139">
        <f t="shared" si="64"/>
        <v>0</v>
      </c>
      <c r="O306" s="139">
        <v>0</v>
      </c>
      <c r="P306" s="139">
        <f t="shared" si="61"/>
        <v>0</v>
      </c>
      <c r="Q306" s="154" t="s">
        <v>744</v>
      </c>
      <c r="R306" s="40">
        <v>4</v>
      </c>
      <c r="S306" s="40" t="s">
        <v>288</v>
      </c>
      <c r="T306" s="40" t="s">
        <v>325</v>
      </c>
      <c r="U306" s="40" t="s">
        <v>564</v>
      </c>
      <c r="V306" s="125" t="str">
        <f t="shared" si="62"/>
        <v/>
      </c>
      <c r="X306" s="169"/>
      <c r="Y306" s="165"/>
    </row>
    <row r="307" spans="2:25" s="44" customFormat="1" ht="15.6" customHeight="1">
      <c r="B307" s="170" t="s">
        <v>843</v>
      </c>
      <c r="C307" s="106" t="s">
        <v>47</v>
      </c>
      <c r="D307" s="40" t="s">
        <v>172</v>
      </c>
      <c r="E307" s="122" t="s">
        <v>45</v>
      </c>
      <c r="F307" s="40" t="s">
        <v>46</v>
      </c>
      <c r="G307" s="41" t="s">
        <v>49</v>
      </c>
      <c r="H307" s="45">
        <f t="shared" si="63"/>
        <v>1.9814300756197951</v>
      </c>
      <c r="I307" s="46">
        <v>207</v>
      </c>
      <c r="J307" s="152">
        <v>25</v>
      </c>
      <c r="K307" s="191" t="s">
        <v>890</v>
      </c>
      <c r="L307" s="151"/>
      <c r="M307" s="41" t="str">
        <f t="shared" si="60"/>
        <v>-</v>
      </c>
      <c r="N307" s="139">
        <f t="shared" si="64"/>
        <v>0</v>
      </c>
      <c r="O307" s="139">
        <v>0</v>
      </c>
      <c r="P307" s="139">
        <f t="shared" si="61"/>
        <v>0</v>
      </c>
      <c r="Q307" s="153" t="s">
        <v>887</v>
      </c>
      <c r="R307" s="40">
        <v>4</v>
      </c>
      <c r="S307" s="40" t="s">
        <v>288</v>
      </c>
      <c r="T307" s="40" t="s">
        <v>325</v>
      </c>
      <c r="U307" s="40" t="s">
        <v>564</v>
      </c>
      <c r="V307" s="125" t="str">
        <f t="shared" si="62"/>
        <v/>
      </c>
      <c r="X307" s="169"/>
      <c r="Y307" s="165"/>
    </row>
    <row r="308" spans="2:25" s="44" customFormat="1" ht="15.6" customHeight="1">
      <c r="B308" s="106" t="s">
        <v>795</v>
      </c>
      <c r="C308" s="106" t="s">
        <v>47</v>
      </c>
      <c r="D308" s="40" t="s">
        <v>172</v>
      </c>
      <c r="E308" s="122" t="s">
        <v>45</v>
      </c>
      <c r="F308" s="40" t="s">
        <v>796</v>
      </c>
      <c r="G308" s="41" t="s">
        <v>44</v>
      </c>
      <c r="H308" s="45">
        <f t="shared" si="63"/>
        <v>2.7472001531540156</v>
      </c>
      <c r="I308" s="46">
        <v>287</v>
      </c>
      <c r="J308" s="152">
        <v>25</v>
      </c>
      <c r="K308" s="191" t="s">
        <v>890</v>
      </c>
      <c r="L308" s="151"/>
      <c r="M308" s="41" t="str">
        <f t="shared" si="60"/>
        <v>-</v>
      </c>
      <c r="N308" s="139">
        <f t="shared" si="64"/>
        <v>0</v>
      </c>
      <c r="O308" s="139">
        <v>0</v>
      </c>
      <c r="P308" s="139">
        <f t="shared" si="61"/>
        <v>0</v>
      </c>
      <c r="Q308" s="154" t="s">
        <v>744</v>
      </c>
      <c r="R308" s="40">
        <v>4</v>
      </c>
      <c r="S308" s="40" t="s">
        <v>288</v>
      </c>
      <c r="T308" s="40" t="s">
        <v>325</v>
      </c>
      <c r="U308" s="40" t="s">
        <v>564</v>
      </c>
      <c r="V308" s="125" t="str">
        <f t="shared" si="62"/>
        <v/>
      </c>
      <c r="X308" s="169"/>
      <c r="Y308" s="165"/>
    </row>
    <row r="309" spans="2:25" s="44" customFormat="1" ht="15.6" customHeight="1">
      <c r="B309" s="106" t="s">
        <v>529</v>
      </c>
      <c r="C309" s="106" t="s">
        <v>47</v>
      </c>
      <c r="D309" s="40" t="s">
        <v>172</v>
      </c>
      <c r="E309" s="122" t="s">
        <v>45</v>
      </c>
      <c r="F309" s="40" t="s">
        <v>48</v>
      </c>
      <c r="G309" s="41" t="s">
        <v>49</v>
      </c>
      <c r="H309" s="45">
        <f t="shared" si="63"/>
        <v>1.7899875562362402</v>
      </c>
      <c r="I309" s="46">
        <v>187</v>
      </c>
      <c r="J309" s="152">
        <v>24</v>
      </c>
      <c r="K309" s="191" t="s">
        <v>890</v>
      </c>
      <c r="L309" s="151"/>
      <c r="M309" s="41" t="str">
        <f t="shared" si="60"/>
        <v>-</v>
      </c>
      <c r="N309" s="139">
        <f t="shared" si="64"/>
        <v>0</v>
      </c>
      <c r="O309" s="139">
        <v>0</v>
      </c>
      <c r="P309" s="139">
        <f t="shared" si="61"/>
        <v>0</v>
      </c>
      <c r="Q309" s="153" t="s">
        <v>887</v>
      </c>
      <c r="R309" s="40">
        <v>4</v>
      </c>
      <c r="S309" s="40" t="s">
        <v>288</v>
      </c>
      <c r="T309" s="40" t="s">
        <v>325</v>
      </c>
      <c r="U309" s="40" t="s">
        <v>564</v>
      </c>
      <c r="V309" s="125" t="str">
        <f t="shared" si="62"/>
        <v/>
      </c>
      <c r="X309" s="169"/>
      <c r="Y309" s="165"/>
    </row>
    <row r="310" spans="2:25" s="44" customFormat="1" ht="15.6" customHeight="1">
      <c r="B310" s="106" t="s">
        <v>718</v>
      </c>
      <c r="C310" s="106" t="s">
        <v>47</v>
      </c>
      <c r="D310" s="40" t="s">
        <v>174</v>
      </c>
      <c r="E310" s="122"/>
      <c r="F310" s="40" t="s">
        <v>48</v>
      </c>
      <c r="G310" s="41" t="s">
        <v>49</v>
      </c>
      <c r="H310" s="45">
        <f t="shared" si="63"/>
        <v>2.8429214128457931</v>
      </c>
      <c r="I310" s="46">
        <v>297</v>
      </c>
      <c r="J310" s="152">
        <v>24</v>
      </c>
      <c r="K310" s="190" t="s">
        <v>428</v>
      </c>
      <c r="L310" s="151"/>
      <c r="M310" s="41" t="str">
        <f t="shared" si="60"/>
        <v>-</v>
      </c>
      <c r="N310" s="139">
        <f t="shared" si="64"/>
        <v>0</v>
      </c>
      <c r="O310" s="139">
        <v>0</v>
      </c>
      <c r="P310" s="139">
        <f t="shared" si="61"/>
        <v>0</v>
      </c>
      <c r="Q310" s="154" t="s">
        <v>744</v>
      </c>
      <c r="R310" s="40">
        <v>4</v>
      </c>
      <c r="S310" s="40" t="s">
        <v>314</v>
      </c>
      <c r="T310" s="40" t="s">
        <v>308</v>
      </c>
      <c r="U310" s="40" t="s">
        <v>565</v>
      </c>
      <c r="V310" s="125" t="str">
        <f t="shared" si="62"/>
        <v/>
      </c>
      <c r="X310" s="169"/>
      <c r="Y310" s="165"/>
    </row>
    <row r="311" spans="2:25" s="44" customFormat="1" ht="15.6" customHeight="1">
      <c r="B311" s="106" t="s">
        <v>695</v>
      </c>
      <c r="C311" s="106" t="s">
        <v>47</v>
      </c>
      <c r="D311" s="40" t="s">
        <v>175</v>
      </c>
      <c r="E311" s="122"/>
      <c r="F311" s="40" t="s">
        <v>542</v>
      </c>
      <c r="G311" s="41" t="s">
        <v>49</v>
      </c>
      <c r="H311" s="45">
        <f t="shared" si="63"/>
        <v>9.4476883315784441</v>
      </c>
      <c r="I311" s="46">
        <v>987</v>
      </c>
      <c r="J311" s="152">
        <v>5</v>
      </c>
      <c r="K311" s="190" t="s">
        <v>428</v>
      </c>
      <c r="L311" s="151"/>
      <c r="M311" s="41" t="str">
        <f t="shared" si="60"/>
        <v>-</v>
      </c>
      <c r="N311" s="139">
        <f t="shared" si="64"/>
        <v>0</v>
      </c>
      <c r="O311" s="139">
        <v>0</v>
      </c>
      <c r="P311" s="139">
        <f t="shared" si="61"/>
        <v>0</v>
      </c>
      <c r="Q311" s="154" t="s">
        <v>744</v>
      </c>
      <c r="R311" s="40">
        <v>4</v>
      </c>
      <c r="S311" s="40" t="s">
        <v>314</v>
      </c>
      <c r="T311" s="40" t="s">
        <v>357</v>
      </c>
      <c r="U311" s="40" t="s">
        <v>566</v>
      </c>
      <c r="V311" s="125" t="str">
        <f t="shared" si="62"/>
        <v/>
      </c>
      <c r="X311" s="169"/>
      <c r="Y311" s="165"/>
    </row>
    <row r="312" spans="2:25" s="44" customFormat="1" ht="15.6" customHeight="1">
      <c r="B312" s="106" t="s">
        <v>694</v>
      </c>
      <c r="C312" s="106" t="s">
        <v>47</v>
      </c>
      <c r="D312" s="40" t="s">
        <v>175</v>
      </c>
      <c r="E312" s="122"/>
      <c r="F312" s="40" t="s">
        <v>48</v>
      </c>
      <c r="G312" s="41" t="s">
        <v>49</v>
      </c>
      <c r="H312" s="45">
        <f t="shared" si="63"/>
        <v>1.7899875562362402</v>
      </c>
      <c r="I312" s="46">
        <v>187</v>
      </c>
      <c r="J312" s="152">
        <v>24</v>
      </c>
      <c r="K312" s="191" t="s">
        <v>889</v>
      </c>
      <c r="L312" s="151"/>
      <c r="M312" s="41" t="str">
        <f t="shared" si="60"/>
        <v>-</v>
      </c>
      <c r="N312" s="139">
        <f t="shared" si="64"/>
        <v>0</v>
      </c>
      <c r="O312" s="139">
        <v>0</v>
      </c>
      <c r="P312" s="139">
        <f t="shared" si="61"/>
        <v>0</v>
      </c>
      <c r="Q312" s="154" t="s">
        <v>744</v>
      </c>
      <c r="R312" s="40">
        <v>4</v>
      </c>
      <c r="S312" s="40" t="s">
        <v>314</v>
      </c>
      <c r="T312" s="40" t="s">
        <v>357</v>
      </c>
      <c r="U312" s="40" t="s">
        <v>566</v>
      </c>
      <c r="V312" s="125" t="str">
        <f t="shared" si="62"/>
        <v/>
      </c>
      <c r="X312" s="169"/>
      <c r="Y312" s="165"/>
    </row>
    <row r="313" spans="2:25" s="44" customFormat="1" ht="15.6" customHeight="1">
      <c r="B313" s="106" t="s">
        <v>531</v>
      </c>
      <c r="C313" s="106" t="s">
        <v>47</v>
      </c>
      <c r="D313" s="40" t="s">
        <v>175</v>
      </c>
      <c r="E313" s="122"/>
      <c r="F313" s="40" t="s">
        <v>84</v>
      </c>
      <c r="G313" s="41" t="s">
        <v>49</v>
      </c>
      <c r="H313" s="45">
        <f t="shared" si="63"/>
        <v>0.66047669187326508</v>
      </c>
      <c r="I313" s="46">
        <v>69</v>
      </c>
      <c r="J313" s="152">
        <v>144</v>
      </c>
      <c r="K313" s="191" t="s">
        <v>890</v>
      </c>
      <c r="L313" s="151"/>
      <c r="M313" s="41" t="str">
        <f t="shared" si="60"/>
        <v>-</v>
      </c>
      <c r="N313" s="139">
        <f t="shared" si="64"/>
        <v>0</v>
      </c>
      <c r="O313" s="139">
        <v>0</v>
      </c>
      <c r="P313" s="139">
        <f t="shared" si="61"/>
        <v>0</v>
      </c>
      <c r="Q313" s="153" t="s">
        <v>887</v>
      </c>
      <c r="R313" s="40">
        <v>4</v>
      </c>
      <c r="S313" s="40" t="s">
        <v>314</v>
      </c>
      <c r="T313" s="40" t="s">
        <v>357</v>
      </c>
      <c r="U313" s="40" t="s">
        <v>566</v>
      </c>
      <c r="V313" s="125" t="str">
        <f t="shared" si="62"/>
        <v/>
      </c>
      <c r="X313" s="169"/>
      <c r="Y313" s="165"/>
    </row>
    <row r="314" spans="2:25" s="44" customFormat="1" ht="15.6" customHeight="1">
      <c r="B314" s="106" t="s">
        <v>772</v>
      </c>
      <c r="C314" s="106" t="s">
        <v>47</v>
      </c>
      <c r="D314" s="40" t="s">
        <v>175</v>
      </c>
      <c r="E314" s="122"/>
      <c r="F314" s="40" t="s">
        <v>46</v>
      </c>
      <c r="G314" s="41" t="s">
        <v>49</v>
      </c>
      <c r="H314" s="45">
        <f t="shared" si="63"/>
        <v>2.3643151143869052</v>
      </c>
      <c r="I314" s="46">
        <v>247</v>
      </c>
      <c r="J314" s="152">
        <v>25</v>
      </c>
      <c r="K314" s="191" t="s">
        <v>890</v>
      </c>
      <c r="L314" s="162"/>
      <c r="M314" s="41" t="str">
        <f t="shared" si="60"/>
        <v>-</v>
      </c>
      <c r="N314" s="139">
        <f t="shared" si="64"/>
        <v>0</v>
      </c>
      <c r="O314" s="139">
        <v>0</v>
      </c>
      <c r="P314" s="139">
        <f t="shared" si="61"/>
        <v>0</v>
      </c>
      <c r="Q314" s="153" t="s">
        <v>887</v>
      </c>
      <c r="R314" s="40">
        <v>4</v>
      </c>
      <c r="S314" s="40" t="s">
        <v>314</v>
      </c>
      <c r="T314" s="40" t="s">
        <v>357</v>
      </c>
      <c r="U314" s="40" t="s">
        <v>566</v>
      </c>
      <c r="V314" s="125" t="str">
        <f t="shared" si="62"/>
        <v/>
      </c>
      <c r="X314" s="169"/>
      <c r="Y314" s="165"/>
    </row>
    <row r="315" spans="2:25" s="44" customFormat="1" ht="15.6" customHeight="1">
      <c r="B315" s="170" t="s">
        <v>814</v>
      </c>
      <c r="C315" s="106" t="s">
        <v>47</v>
      </c>
      <c r="D315" s="40" t="s">
        <v>176</v>
      </c>
      <c r="E315" s="122" t="s">
        <v>45</v>
      </c>
      <c r="F315" s="40" t="s">
        <v>46</v>
      </c>
      <c r="G315" s="41" t="s">
        <v>49</v>
      </c>
      <c r="H315" s="45">
        <f t="shared" si="63"/>
        <v>4.1064420407772566</v>
      </c>
      <c r="I315" s="46">
        <v>429</v>
      </c>
      <c r="J315" s="152">
        <v>25</v>
      </c>
      <c r="K315" s="190" t="s">
        <v>428</v>
      </c>
      <c r="L315" s="151"/>
      <c r="M315" s="41" t="str">
        <f t="shared" si="60"/>
        <v>-</v>
      </c>
      <c r="N315" s="139">
        <f t="shared" si="64"/>
        <v>0</v>
      </c>
      <c r="O315" s="139">
        <v>0</v>
      </c>
      <c r="P315" s="139">
        <f t="shared" si="61"/>
        <v>0</v>
      </c>
      <c r="Q315" s="153" t="s">
        <v>887</v>
      </c>
      <c r="R315" s="40">
        <v>4</v>
      </c>
      <c r="S315" s="40" t="s">
        <v>288</v>
      </c>
      <c r="T315" s="40" t="s">
        <v>325</v>
      </c>
      <c r="U315" s="40" t="s">
        <v>567</v>
      </c>
      <c r="V315" s="125" t="str">
        <f t="shared" si="62"/>
        <v/>
      </c>
      <c r="X315" s="169"/>
      <c r="Y315" s="165"/>
    </row>
    <row r="316" spans="2:25" s="44" customFormat="1" ht="15.6" customHeight="1">
      <c r="B316" s="106" t="s">
        <v>177</v>
      </c>
      <c r="C316" s="106" t="s">
        <v>47</v>
      </c>
      <c r="D316" s="40" t="s">
        <v>176</v>
      </c>
      <c r="E316" s="122" t="s">
        <v>45</v>
      </c>
      <c r="F316" s="40" t="s">
        <v>84</v>
      </c>
      <c r="G316" s="41" t="s">
        <v>49</v>
      </c>
      <c r="H316" s="45">
        <f t="shared" si="63"/>
        <v>0.66047669187326508</v>
      </c>
      <c r="I316" s="46">
        <v>69</v>
      </c>
      <c r="J316" s="152">
        <v>144</v>
      </c>
      <c r="K316" s="190" t="s">
        <v>428</v>
      </c>
      <c r="L316" s="151"/>
      <c r="M316" s="41" t="str">
        <f t="shared" si="60"/>
        <v>-</v>
      </c>
      <c r="N316" s="139">
        <f t="shared" si="64"/>
        <v>0</v>
      </c>
      <c r="O316" s="139">
        <v>0</v>
      </c>
      <c r="P316" s="139">
        <f t="shared" si="61"/>
        <v>0</v>
      </c>
      <c r="Q316" s="153" t="s">
        <v>887</v>
      </c>
      <c r="R316" s="40" t="s">
        <v>419</v>
      </c>
      <c r="S316" s="40" t="s">
        <v>288</v>
      </c>
      <c r="T316" s="40" t="s">
        <v>325</v>
      </c>
      <c r="U316" s="40" t="s">
        <v>567</v>
      </c>
      <c r="V316" s="125" t="str">
        <f t="shared" si="62"/>
        <v/>
      </c>
      <c r="X316" s="169"/>
      <c r="Y316" s="165"/>
    </row>
    <row r="317" spans="2:25" s="44" customFormat="1" ht="15.6" customHeight="1">
      <c r="B317" s="106" t="s">
        <v>722</v>
      </c>
      <c r="C317" s="106" t="s">
        <v>47</v>
      </c>
      <c r="D317" s="40" t="s">
        <v>176</v>
      </c>
      <c r="E317" s="122" t="s">
        <v>45</v>
      </c>
      <c r="F317" s="40" t="s">
        <v>54</v>
      </c>
      <c r="G317" s="41" t="s">
        <v>44</v>
      </c>
      <c r="H317" s="45">
        <f t="shared" si="63"/>
        <v>6.387096774193548</v>
      </c>
      <c r="I317" s="46">
        <v>667.26</v>
      </c>
      <c r="J317" s="152">
        <v>25</v>
      </c>
      <c r="K317" s="190" t="s">
        <v>428</v>
      </c>
      <c r="L317" s="151"/>
      <c r="M317" s="41" t="str">
        <f t="shared" si="60"/>
        <v>-</v>
      </c>
      <c r="N317" s="139">
        <f t="shared" si="64"/>
        <v>0</v>
      </c>
      <c r="O317" s="139">
        <v>0</v>
      </c>
      <c r="P317" s="139">
        <f t="shared" si="61"/>
        <v>0</v>
      </c>
      <c r="Q317" s="153" t="s">
        <v>887</v>
      </c>
      <c r="R317" s="40">
        <v>4</v>
      </c>
      <c r="S317" s="40" t="s">
        <v>288</v>
      </c>
      <c r="T317" s="40" t="s">
        <v>325</v>
      </c>
      <c r="U317" s="40" t="s">
        <v>567</v>
      </c>
      <c r="V317" s="125" t="str">
        <f t="shared" si="62"/>
        <v/>
      </c>
      <c r="X317" s="169"/>
      <c r="Y317" s="165"/>
    </row>
    <row r="318" spans="2:25" s="44" customFormat="1" ht="15.6" customHeight="1">
      <c r="B318" s="170" t="s">
        <v>864</v>
      </c>
      <c r="C318" s="106" t="s">
        <v>47</v>
      </c>
      <c r="D318" s="40" t="s">
        <v>176</v>
      </c>
      <c r="E318" s="122" t="s">
        <v>45</v>
      </c>
      <c r="F318" s="40" t="s">
        <v>865</v>
      </c>
      <c r="G318" s="41" t="s">
        <v>49</v>
      </c>
      <c r="H318" s="45">
        <f t="shared" si="63"/>
        <v>2.3643151143869052</v>
      </c>
      <c r="I318" s="46">
        <v>247</v>
      </c>
      <c r="J318" s="152">
        <v>25</v>
      </c>
      <c r="K318" s="190" t="s">
        <v>428</v>
      </c>
      <c r="L318" s="151"/>
      <c r="M318" s="41" t="str">
        <f t="shared" si="60"/>
        <v>-</v>
      </c>
      <c r="N318" s="139">
        <f t="shared" si="64"/>
        <v>0</v>
      </c>
      <c r="O318" s="139">
        <v>0</v>
      </c>
      <c r="P318" s="139">
        <f t="shared" si="61"/>
        <v>0</v>
      </c>
      <c r="Q318" s="153" t="s">
        <v>887</v>
      </c>
      <c r="R318" s="40">
        <v>4</v>
      </c>
      <c r="S318" s="40" t="s">
        <v>288</v>
      </c>
      <c r="T318" s="40" t="s">
        <v>325</v>
      </c>
      <c r="U318" s="40" t="s">
        <v>567</v>
      </c>
      <c r="V318" s="125" t="str">
        <f t="shared" si="62"/>
        <v/>
      </c>
      <c r="X318" s="169"/>
      <c r="Y318" s="165"/>
    </row>
    <row r="319" spans="2:25" s="44" customFormat="1" ht="15.6" customHeight="1">
      <c r="B319" s="106" t="s">
        <v>533</v>
      </c>
      <c r="C319" s="106" t="s">
        <v>47</v>
      </c>
      <c r="D319" s="40" t="s">
        <v>176</v>
      </c>
      <c r="E319" s="122" t="s">
        <v>45</v>
      </c>
      <c r="F319" s="40" t="s">
        <v>48</v>
      </c>
      <c r="G319" s="41" t="s">
        <v>49</v>
      </c>
      <c r="H319" s="45">
        <f t="shared" si="63"/>
        <v>1.7899875562362402</v>
      </c>
      <c r="I319" s="46">
        <v>187</v>
      </c>
      <c r="J319" s="152">
        <v>24</v>
      </c>
      <c r="K319" s="191" t="s">
        <v>889</v>
      </c>
      <c r="L319" s="151"/>
      <c r="M319" s="41" t="str">
        <f t="shared" si="60"/>
        <v>-</v>
      </c>
      <c r="N319" s="139">
        <f t="shared" si="64"/>
        <v>0</v>
      </c>
      <c r="O319" s="139">
        <v>0</v>
      </c>
      <c r="P319" s="139">
        <f t="shared" si="61"/>
        <v>0</v>
      </c>
      <c r="Q319" s="153" t="s">
        <v>887</v>
      </c>
      <c r="R319" s="40">
        <v>4</v>
      </c>
      <c r="S319" s="40" t="s">
        <v>288</v>
      </c>
      <c r="T319" s="40" t="s">
        <v>325</v>
      </c>
      <c r="U319" s="40" t="s">
        <v>567</v>
      </c>
      <c r="V319" s="125" t="str">
        <f t="shared" si="62"/>
        <v/>
      </c>
      <c r="X319" s="169"/>
      <c r="Y319" s="165"/>
    </row>
    <row r="320" spans="2:25" s="44" customFormat="1" ht="15.6" hidden="1" customHeight="1">
      <c r="B320" s="176" t="s">
        <v>767</v>
      </c>
      <c r="C320" s="176" t="s">
        <v>42</v>
      </c>
      <c r="D320" s="177" t="s">
        <v>176</v>
      </c>
      <c r="E320" s="178" t="s">
        <v>45</v>
      </c>
      <c r="F320" s="177" t="s">
        <v>738</v>
      </c>
      <c r="G320" s="158" t="s">
        <v>44</v>
      </c>
      <c r="H320" s="185">
        <v>29.93</v>
      </c>
      <c r="I320" s="186">
        <f>H320*$L$8</f>
        <v>3126.7871</v>
      </c>
      <c r="J320" s="181">
        <v>10</v>
      </c>
      <c r="K320" s="189" t="s">
        <v>888</v>
      </c>
      <c r="L320" s="183"/>
      <c r="M320" s="158" t="str">
        <f t="shared" ref="M320:M351" si="65">IF(L320="","-",L320/J320)</f>
        <v>-</v>
      </c>
      <c r="N320" s="187">
        <f>H320*L320</f>
        <v>0</v>
      </c>
      <c r="O320" s="187">
        <v>0</v>
      </c>
      <c r="P320" s="187">
        <f t="shared" si="61"/>
        <v>0</v>
      </c>
      <c r="Q320" s="184" t="s">
        <v>744</v>
      </c>
      <c r="R320" s="177" t="s">
        <v>419</v>
      </c>
      <c r="S320" s="177" t="s">
        <v>288</v>
      </c>
      <c r="T320" s="177" t="s">
        <v>325</v>
      </c>
      <c r="U320" s="177" t="s">
        <v>567</v>
      </c>
      <c r="V320" s="125" t="str">
        <f t="shared" si="62"/>
        <v/>
      </c>
      <c r="X320" s="126"/>
    </row>
    <row r="321" spans="1:25" s="44" customFormat="1" ht="15.6" customHeight="1">
      <c r="B321" s="106" t="s">
        <v>532</v>
      </c>
      <c r="C321" s="106" t="s">
        <v>47</v>
      </c>
      <c r="D321" s="40" t="s">
        <v>176</v>
      </c>
      <c r="E321" s="122" t="s">
        <v>45</v>
      </c>
      <c r="F321" s="40" t="s">
        <v>48</v>
      </c>
      <c r="G321" s="41" t="s">
        <v>49</v>
      </c>
      <c r="H321" s="45">
        <f>I321/$L$8</f>
        <v>1.7899875562362402</v>
      </c>
      <c r="I321" s="46">
        <v>187</v>
      </c>
      <c r="J321" s="152">
        <v>24</v>
      </c>
      <c r="K321" s="191" t="s">
        <v>889</v>
      </c>
      <c r="L321" s="151"/>
      <c r="M321" s="41" t="str">
        <f t="shared" si="65"/>
        <v>-</v>
      </c>
      <c r="N321" s="139">
        <f>I321*L321</f>
        <v>0</v>
      </c>
      <c r="O321" s="139">
        <v>0</v>
      </c>
      <c r="P321" s="139">
        <f t="shared" si="61"/>
        <v>0</v>
      </c>
      <c r="Q321" s="153" t="s">
        <v>887</v>
      </c>
      <c r="R321" s="40" t="s">
        <v>419</v>
      </c>
      <c r="S321" s="40" t="s">
        <v>288</v>
      </c>
      <c r="T321" s="40" t="s">
        <v>325</v>
      </c>
      <c r="U321" s="40" t="s">
        <v>567</v>
      </c>
      <c r="V321" s="125" t="str">
        <f t="shared" si="62"/>
        <v/>
      </c>
      <c r="X321" s="169"/>
      <c r="Y321" s="165"/>
    </row>
    <row r="322" spans="1:25" s="44" customFormat="1" ht="15.6" customHeight="1">
      <c r="B322" s="106" t="s">
        <v>799</v>
      </c>
      <c r="C322" s="106" t="s">
        <v>42</v>
      </c>
      <c r="D322" s="40" t="s">
        <v>176</v>
      </c>
      <c r="E322" s="122" t="s">
        <v>45</v>
      </c>
      <c r="F322" s="40" t="s">
        <v>800</v>
      </c>
      <c r="G322" s="41" t="s">
        <v>44</v>
      </c>
      <c r="H322" s="42">
        <v>19.97</v>
      </c>
      <c r="I322" s="43">
        <v>2147</v>
      </c>
      <c r="J322" s="152">
        <v>10</v>
      </c>
      <c r="K322" s="191" t="s">
        <v>889</v>
      </c>
      <c r="L322" s="151"/>
      <c r="M322" s="41" t="str">
        <f t="shared" si="65"/>
        <v>-</v>
      </c>
      <c r="N322" s="140">
        <f>H322*L322</f>
        <v>0</v>
      </c>
      <c r="O322" s="140">
        <v>0</v>
      </c>
      <c r="P322" s="140">
        <f t="shared" si="61"/>
        <v>0</v>
      </c>
      <c r="Q322" s="154" t="s">
        <v>744</v>
      </c>
      <c r="R322" s="40">
        <v>4</v>
      </c>
      <c r="S322" s="40" t="s">
        <v>288</v>
      </c>
      <c r="T322" s="40" t="s">
        <v>325</v>
      </c>
      <c r="U322" s="40" t="s">
        <v>567</v>
      </c>
      <c r="V322" s="125" t="str">
        <f t="shared" si="62"/>
        <v/>
      </c>
      <c r="X322" s="169"/>
      <c r="Y322" s="165"/>
    </row>
    <row r="323" spans="1:25" s="44" customFormat="1" ht="15.6" customHeight="1">
      <c r="B323" s="106" t="s">
        <v>697</v>
      </c>
      <c r="C323" s="106" t="s">
        <v>47</v>
      </c>
      <c r="D323" s="40" t="s">
        <v>176</v>
      </c>
      <c r="E323" s="122" t="s">
        <v>45</v>
      </c>
      <c r="F323" s="40" t="s">
        <v>48</v>
      </c>
      <c r="G323" s="41" t="s">
        <v>49</v>
      </c>
      <c r="H323" s="45">
        <f>I323/$L$8</f>
        <v>1.7899875562362402</v>
      </c>
      <c r="I323" s="46">
        <v>187</v>
      </c>
      <c r="J323" s="152">
        <v>24</v>
      </c>
      <c r="K323" s="191" t="s">
        <v>889</v>
      </c>
      <c r="L323" s="151"/>
      <c r="M323" s="41" t="str">
        <f t="shared" si="65"/>
        <v>-</v>
      </c>
      <c r="N323" s="139">
        <f>I323*L323</f>
        <v>0</v>
      </c>
      <c r="O323" s="139">
        <v>0</v>
      </c>
      <c r="P323" s="139">
        <f t="shared" si="61"/>
        <v>0</v>
      </c>
      <c r="Q323" s="154" t="s">
        <v>744</v>
      </c>
      <c r="R323" s="40" t="s">
        <v>419</v>
      </c>
      <c r="S323" s="40" t="s">
        <v>288</v>
      </c>
      <c r="T323" s="40" t="s">
        <v>325</v>
      </c>
      <c r="U323" s="40" t="s">
        <v>567</v>
      </c>
      <c r="V323" s="125" t="str">
        <f t="shared" si="62"/>
        <v/>
      </c>
      <c r="X323" s="169"/>
      <c r="Y323" s="165"/>
    </row>
    <row r="324" spans="1:25" s="44" customFormat="1" ht="15.6" customHeight="1">
      <c r="B324" s="106" t="s">
        <v>696</v>
      </c>
      <c r="C324" s="106" t="s">
        <v>47</v>
      </c>
      <c r="D324" s="40" t="s">
        <v>176</v>
      </c>
      <c r="E324" s="122" t="s">
        <v>45</v>
      </c>
      <c r="F324" s="40" t="s">
        <v>48</v>
      </c>
      <c r="G324" s="41" t="s">
        <v>44</v>
      </c>
      <c r="H324" s="45">
        <f>I324/$L$8</f>
        <v>2.8618742222647651</v>
      </c>
      <c r="I324" s="46">
        <v>298.98</v>
      </c>
      <c r="J324" s="152">
        <v>24</v>
      </c>
      <c r="K324" s="191" t="s">
        <v>889</v>
      </c>
      <c r="L324" s="151"/>
      <c r="M324" s="41" t="str">
        <f t="shared" si="65"/>
        <v>-</v>
      </c>
      <c r="N324" s="139">
        <f>I324*L324</f>
        <v>0</v>
      </c>
      <c r="O324" s="139">
        <v>0</v>
      </c>
      <c r="P324" s="139">
        <f t="shared" si="61"/>
        <v>0</v>
      </c>
      <c r="Q324" s="154" t="s">
        <v>744</v>
      </c>
      <c r="R324" s="40" t="s">
        <v>419</v>
      </c>
      <c r="S324" s="40" t="s">
        <v>288</v>
      </c>
      <c r="T324" s="40" t="s">
        <v>325</v>
      </c>
      <c r="U324" s="40" t="s">
        <v>567</v>
      </c>
      <c r="V324" s="125" t="str">
        <f t="shared" si="62"/>
        <v/>
      </c>
      <c r="X324" s="169"/>
      <c r="Y324" s="165"/>
    </row>
    <row r="325" spans="1:25" s="44" customFormat="1" ht="15.6" customHeight="1">
      <c r="B325" s="106" t="s">
        <v>768</v>
      </c>
      <c r="C325" s="106" t="s">
        <v>42</v>
      </c>
      <c r="D325" s="40" t="s">
        <v>176</v>
      </c>
      <c r="E325" s="122" t="s">
        <v>45</v>
      </c>
      <c r="F325" s="40" t="s">
        <v>733</v>
      </c>
      <c r="G325" s="41" t="s">
        <v>44</v>
      </c>
      <c r="H325" s="42">
        <v>19.96842105263158</v>
      </c>
      <c r="I325" s="43">
        <f>H325*$L$8</f>
        <v>2086.1009473684212</v>
      </c>
      <c r="J325" s="152">
        <v>10</v>
      </c>
      <c r="K325" s="191" t="s">
        <v>890</v>
      </c>
      <c r="L325" s="151"/>
      <c r="M325" s="41" t="str">
        <f t="shared" si="65"/>
        <v>-</v>
      </c>
      <c r="N325" s="140">
        <f>H325*L325</f>
        <v>0</v>
      </c>
      <c r="O325" s="140">
        <v>0</v>
      </c>
      <c r="P325" s="140">
        <f t="shared" si="61"/>
        <v>0</v>
      </c>
      <c r="Q325" s="154" t="s">
        <v>744</v>
      </c>
      <c r="R325" s="40">
        <v>4</v>
      </c>
      <c r="S325" s="40" t="s">
        <v>288</v>
      </c>
      <c r="T325" s="40" t="s">
        <v>325</v>
      </c>
      <c r="U325" s="40" t="s">
        <v>567</v>
      </c>
      <c r="V325" s="125" t="str">
        <f t="shared" si="62"/>
        <v/>
      </c>
      <c r="X325" s="169"/>
      <c r="Y325" s="165"/>
    </row>
    <row r="326" spans="1:25" s="44" customFormat="1" ht="15.6" customHeight="1">
      <c r="B326" s="106" t="s">
        <v>769</v>
      </c>
      <c r="C326" s="106" t="s">
        <v>47</v>
      </c>
      <c r="D326" s="40" t="s">
        <v>176</v>
      </c>
      <c r="E326" s="122" t="s">
        <v>45</v>
      </c>
      <c r="F326" s="40" t="s">
        <v>46</v>
      </c>
      <c r="G326" s="41" t="s">
        <v>49</v>
      </c>
      <c r="H326" s="45">
        <f t="shared" ref="H326:H339" si="66">I326/$L$8</f>
        <v>1.9814300756197951</v>
      </c>
      <c r="I326" s="46">
        <v>207</v>
      </c>
      <c r="J326" s="152">
        <v>25</v>
      </c>
      <c r="K326" s="191" t="s">
        <v>890</v>
      </c>
      <c r="L326" s="162"/>
      <c r="M326" s="41" t="str">
        <f t="shared" si="65"/>
        <v>-</v>
      </c>
      <c r="N326" s="139">
        <f t="shared" ref="N326:N339" si="67">I326*L326</f>
        <v>0</v>
      </c>
      <c r="O326" s="139">
        <v>0</v>
      </c>
      <c r="P326" s="139">
        <f t="shared" si="61"/>
        <v>0</v>
      </c>
      <c r="Q326" s="153" t="s">
        <v>887</v>
      </c>
      <c r="R326" s="40">
        <v>4</v>
      </c>
      <c r="S326" s="40" t="s">
        <v>288</v>
      </c>
      <c r="T326" s="40" t="s">
        <v>325</v>
      </c>
      <c r="U326" s="40" t="s">
        <v>567</v>
      </c>
      <c r="V326" s="125" t="str">
        <f t="shared" si="62"/>
        <v/>
      </c>
      <c r="X326" s="169"/>
      <c r="Y326" s="165"/>
    </row>
    <row r="327" spans="1:25" s="44" customFormat="1" ht="15.6" customHeight="1">
      <c r="B327" s="106" t="s">
        <v>534</v>
      </c>
      <c r="C327" s="106" t="s">
        <v>47</v>
      </c>
      <c r="D327" s="40" t="s">
        <v>178</v>
      </c>
      <c r="E327" s="122"/>
      <c r="F327" s="40" t="s">
        <v>84</v>
      </c>
      <c r="G327" s="41" t="s">
        <v>49</v>
      </c>
      <c r="H327" s="45">
        <f t="shared" si="66"/>
        <v>0.66047669187326508</v>
      </c>
      <c r="I327" s="46">
        <v>69</v>
      </c>
      <c r="J327" s="152">
        <v>144</v>
      </c>
      <c r="K327" s="191" t="s">
        <v>890</v>
      </c>
      <c r="L327" s="151"/>
      <c r="M327" s="41" t="str">
        <f t="shared" si="65"/>
        <v>-</v>
      </c>
      <c r="N327" s="139">
        <f t="shared" si="67"/>
        <v>0</v>
      </c>
      <c r="O327" s="139">
        <v>0</v>
      </c>
      <c r="P327" s="139">
        <f t="shared" si="61"/>
        <v>0</v>
      </c>
      <c r="Q327" s="153" t="s">
        <v>887</v>
      </c>
      <c r="R327" s="40">
        <v>4</v>
      </c>
      <c r="S327" s="40" t="s">
        <v>266</v>
      </c>
      <c r="T327" s="40" t="s">
        <v>616</v>
      </c>
      <c r="U327" s="40" t="s">
        <v>568</v>
      </c>
      <c r="V327" s="125" t="str">
        <f t="shared" si="62"/>
        <v/>
      </c>
      <c r="X327" s="169"/>
      <c r="Y327" s="165"/>
    </row>
    <row r="328" spans="1:25" s="44" customFormat="1" ht="15.6" customHeight="1">
      <c r="B328" s="170" t="s">
        <v>844</v>
      </c>
      <c r="C328" s="106" t="s">
        <v>47</v>
      </c>
      <c r="D328" s="40" t="s">
        <v>178</v>
      </c>
      <c r="E328" s="122"/>
      <c r="F328" s="40" t="s">
        <v>46</v>
      </c>
      <c r="G328" s="41" t="s">
        <v>49</v>
      </c>
      <c r="H328" s="45">
        <f t="shared" si="66"/>
        <v>1.9814300756197951</v>
      </c>
      <c r="I328" s="46">
        <v>207</v>
      </c>
      <c r="J328" s="152">
        <v>25</v>
      </c>
      <c r="K328" s="191" t="s">
        <v>890</v>
      </c>
      <c r="L328" s="151"/>
      <c r="M328" s="41" t="str">
        <f t="shared" si="65"/>
        <v>-</v>
      </c>
      <c r="N328" s="139">
        <f t="shared" si="67"/>
        <v>0</v>
      </c>
      <c r="O328" s="139">
        <v>0</v>
      </c>
      <c r="P328" s="139">
        <f t="shared" si="61"/>
        <v>0</v>
      </c>
      <c r="Q328" s="153" t="s">
        <v>887</v>
      </c>
      <c r="R328" s="40">
        <v>4</v>
      </c>
      <c r="S328" s="40" t="s">
        <v>266</v>
      </c>
      <c r="T328" s="40" t="s">
        <v>616</v>
      </c>
      <c r="U328" s="40" t="s">
        <v>568</v>
      </c>
      <c r="V328" s="125" t="str">
        <f t="shared" si="62"/>
        <v/>
      </c>
      <c r="X328" s="169"/>
      <c r="Y328" s="165"/>
    </row>
    <row r="329" spans="1:25" s="44" customFormat="1" ht="15.6" customHeight="1">
      <c r="B329" s="106" t="s">
        <v>698</v>
      </c>
      <c r="C329" s="106" t="s">
        <v>47</v>
      </c>
      <c r="D329" s="40" t="s">
        <v>178</v>
      </c>
      <c r="E329" s="122"/>
      <c r="F329" s="40" t="s">
        <v>48</v>
      </c>
      <c r="G329" s="41" t="s">
        <v>49</v>
      </c>
      <c r="H329" s="45">
        <f t="shared" si="66"/>
        <v>1.7899875562362402</v>
      </c>
      <c r="I329" s="46">
        <v>187</v>
      </c>
      <c r="J329" s="152">
        <v>24</v>
      </c>
      <c r="K329" s="191" t="s">
        <v>890</v>
      </c>
      <c r="L329" s="151"/>
      <c r="M329" s="41" t="str">
        <f t="shared" si="65"/>
        <v>-</v>
      </c>
      <c r="N329" s="139">
        <f t="shared" si="67"/>
        <v>0</v>
      </c>
      <c r="O329" s="139">
        <v>0</v>
      </c>
      <c r="P329" s="139">
        <f t="shared" si="61"/>
        <v>0</v>
      </c>
      <c r="Q329" s="154" t="s">
        <v>744</v>
      </c>
      <c r="R329" s="40">
        <v>4</v>
      </c>
      <c r="S329" s="40" t="s">
        <v>266</v>
      </c>
      <c r="T329" s="40" t="s">
        <v>616</v>
      </c>
      <c r="U329" s="40" t="s">
        <v>568</v>
      </c>
      <c r="V329" s="125" t="str">
        <f t="shared" si="62"/>
        <v/>
      </c>
      <c r="X329" s="169"/>
      <c r="Y329" s="165"/>
    </row>
    <row r="330" spans="1:25" s="44" customFormat="1" ht="15.6" customHeight="1">
      <c r="B330" s="106" t="s">
        <v>719</v>
      </c>
      <c r="C330" s="106" t="s">
        <v>47</v>
      </c>
      <c r="D330" s="40" t="s">
        <v>179</v>
      </c>
      <c r="E330" s="122" t="s">
        <v>45</v>
      </c>
      <c r="F330" s="40" t="s">
        <v>57</v>
      </c>
      <c r="G330" s="41" t="s">
        <v>44</v>
      </c>
      <c r="H330" s="45">
        <f t="shared" si="66"/>
        <v>2.9626233670708788</v>
      </c>
      <c r="I330" s="46">
        <v>309.50526315789472</v>
      </c>
      <c r="J330" s="152">
        <v>30</v>
      </c>
      <c r="K330" s="190" t="s">
        <v>428</v>
      </c>
      <c r="L330" s="151"/>
      <c r="M330" s="41" t="str">
        <f t="shared" si="65"/>
        <v>-</v>
      </c>
      <c r="N330" s="139">
        <f t="shared" si="67"/>
        <v>0</v>
      </c>
      <c r="O330" s="139">
        <v>0</v>
      </c>
      <c r="P330" s="139">
        <f t="shared" si="61"/>
        <v>0</v>
      </c>
      <c r="Q330" s="154" t="s">
        <v>744</v>
      </c>
      <c r="R330" s="40">
        <v>4</v>
      </c>
      <c r="S330" s="40" t="s">
        <v>288</v>
      </c>
      <c r="T330" s="40" t="s">
        <v>325</v>
      </c>
      <c r="U330" s="40" t="s">
        <v>569</v>
      </c>
      <c r="V330" s="125" t="str">
        <f t="shared" si="62"/>
        <v/>
      </c>
      <c r="X330" s="169"/>
      <c r="Y330" s="165"/>
    </row>
    <row r="331" spans="1:25" s="157" customFormat="1" ht="15.6" customHeight="1">
      <c r="A331" s="44"/>
      <c r="B331" s="106" t="s">
        <v>536</v>
      </c>
      <c r="C331" s="106" t="s">
        <v>47</v>
      </c>
      <c r="D331" s="40" t="s">
        <v>179</v>
      </c>
      <c r="E331" s="122" t="s">
        <v>45</v>
      </c>
      <c r="F331" s="40" t="s">
        <v>48</v>
      </c>
      <c r="G331" s="41" t="s">
        <v>49</v>
      </c>
      <c r="H331" s="45">
        <f t="shared" si="66"/>
        <v>1.8857088159280175</v>
      </c>
      <c r="I331" s="46">
        <v>197</v>
      </c>
      <c r="J331" s="152">
        <v>24</v>
      </c>
      <c r="K331" s="190" t="s">
        <v>428</v>
      </c>
      <c r="L331" s="151"/>
      <c r="M331" s="41" t="str">
        <f t="shared" si="65"/>
        <v>-</v>
      </c>
      <c r="N331" s="139">
        <f t="shared" si="67"/>
        <v>0</v>
      </c>
      <c r="O331" s="139">
        <v>0</v>
      </c>
      <c r="P331" s="139">
        <f t="shared" si="61"/>
        <v>0</v>
      </c>
      <c r="Q331" s="153" t="s">
        <v>887</v>
      </c>
      <c r="R331" s="40">
        <v>4</v>
      </c>
      <c r="S331" s="40" t="s">
        <v>288</v>
      </c>
      <c r="T331" s="40" t="s">
        <v>325</v>
      </c>
      <c r="U331" s="40" t="s">
        <v>569</v>
      </c>
      <c r="V331" s="125" t="str">
        <f t="shared" si="62"/>
        <v/>
      </c>
      <c r="W331" s="44"/>
      <c r="X331" s="169"/>
      <c r="Y331" s="165"/>
    </row>
    <row r="332" spans="1:25" s="44" customFormat="1" ht="15.6" customHeight="1">
      <c r="B332" s="106" t="s">
        <v>535</v>
      </c>
      <c r="C332" s="106" t="s">
        <v>47</v>
      </c>
      <c r="D332" s="40" t="s">
        <v>179</v>
      </c>
      <c r="E332" s="122" t="s">
        <v>45</v>
      </c>
      <c r="F332" s="40" t="s">
        <v>84</v>
      </c>
      <c r="G332" s="41" t="s">
        <v>49</v>
      </c>
      <c r="H332" s="45">
        <f t="shared" si="66"/>
        <v>0.66047669187326508</v>
      </c>
      <c r="I332" s="46">
        <v>69</v>
      </c>
      <c r="J332" s="152">
        <v>144</v>
      </c>
      <c r="K332" s="191" t="s">
        <v>889</v>
      </c>
      <c r="L332" s="151"/>
      <c r="M332" s="41" t="str">
        <f t="shared" si="65"/>
        <v>-</v>
      </c>
      <c r="N332" s="139">
        <f t="shared" si="67"/>
        <v>0</v>
      </c>
      <c r="O332" s="139">
        <v>0</v>
      </c>
      <c r="P332" s="139">
        <f t="shared" si="61"/>
        <v>0</v>
      </c>
      <c r="Q332" s="153" t="s">
        <v>887</v>
      </c>
      <c r="R332" s="40">
        <v>4</v>
      </c>
      <c r="S332" s="40" t="s">
        <v>288</v>
      </c>
      <c r="T332" s="40" t="s">
        <v>325</v>
      </c>
      <c r="U332" s="40" t="s">
        <v>569</v>
      </c>
      <c r="V332" s="125" t="str">
        <f t="shared" si="62"/>
        <v/>
      </c>
      <c r="X332" s="169"/>
      <c r="Y332" s="165"/>
    </row>
    <row r="333" spans="1:25" s="44" customFormat="1" ht="15.6" customHeight="1">
      <c r="B333" s="106" t="s">
        <v>537</v>
      </c>
      <c r="C333" s="106" t="s">
        <v>47</v>
      </c>
      <c r="D333" s="40" t="s">
        <v>179</v>
      </c>
      <c r="E333" s="122" t="s">
        <v>45</v>
      </c>
      <c r="F333" s="40" t="s">
        <v>743</v>
      </c>
      <c r="G333" s="41" t="s">
        <v>49</v>
      </c>
      <c r="H333" s="45">
        <f t="shared" si="66"/>
        <v>3.1300851919211259</v>
      </c>
      <c r="I333" s="46">
        <v>327</v>
      </c>
      <c r="J333" s="152">
        <v>25</v>
      </c>
      <c r="K333" s="191" t="s">
        <v>889</v>
      </c>
      <c r="L333" s="151"/>
      <c r="M333" s="41" t="str">
        <f t="shared" si="65"/>
        <v>-</v>
      </c>
      <c r="N333" s="139">
        <f t="shared" si="67"/>
        <v>0</v>
      </c>
      <c r="O333" s="139">
        <v>0</v>
      </c>
      <c r="P333" s="139">
        <f t="shared" si="61"/>
        <v>0</v>
      </c>
      <c r="Q333" s="153" t="s">
        <v>887</v>
      </c>
      <c r="R333" s="40">
        <v>4</v>
      </c>
      <c r="S333" s="40" t="s">
        <v>288</v>
      </c>
      <c r="T333" s="40" t="s">
        <v>325</v>
      </c>
      <c r="U333" s="40" t="s">
        <v>569</v>
      </c>
      <c r="V333" s="125" t="str">
        <f t="shared" si="62"/>
        <v/>
      </c>
      <c r="X333" s="169"/>
      <c r="Y333" s="165"/>
    </row>
    <row r="334" spans="1:25" s="44" customFormat="1" ht="15.6" customHeight="1">
      <c r="B334" s="106" t="s">
        <v>699</v>
      </c>
      <c r="C334" s="106" t="s">
        <v>47</v>
      </c>
      <c r="D334" s="40" t="s">
        <v>179</v>
      </c>
      <c r="E334" s="122" t="s">
        <v>45</v>
      </c>
      <c r="F334" s="40" t="s">
        <v>48</v>
      </c>
      <c r="G334" s="41" t="s">
        <v>49</v>
      </c>
      <c r="H334" s="45">
        <f t="shared" si="66"/>
        <v>1.8857088159280175</v>
      </c>
      <c r="I334" s="46">
        <v>197</v>
      </c>
      <c r="J334" s="152">
        <v>24</v>
      </c>
      <c r="K334" s="191" t="s">
        <v>889</v>
      </c>
      <c r="L334" s="151"/>
      <c r="M334" s="41" t="str">
        <f t="shared" si="65"/>
        <v>-</v>
      </c>
      <c r="N334" s="139">
        <f t="shared" si="67"/>
        <v>0</v>
      </c>
      <c r="O334" s="139">
        <v>0</v>
      </c>
      <c r="P334" s="139">
        <f t="shared" si="61"/>
        <v>0</v>
      </c>
      <c r="Q334" s="154" t="s">
        <v>744</v>
      </c>
      <c r="R334" s="40">
        <v>4</v>
      </c>
      <c r="S334" s="40" t="s">
        <v>288</v>
      </c>
      <c r="T334" s="40" t="s">
        <v>325</v>
      </c>
      <c r="U334" s="40" t="s">
        <v>569</v>
      </c>
      <c r="V334" s="125" t="str">
        <f t="shared" si="62"/>
        <v/>
      </c>
      <c r="X334" s="169"/>
      <c r="Y334" s="165"/>
    </row>
    <row r="335" spans="1:25" s="44" customFormat="1" ht="15.6" customHeight="1">
      <c r="B335" s="106" t="s">
        <v>538</v>
      </c>
      <c r="C335" s="106" t="s">
        <v>47</v>
      </c>
      <c r="D335" s="40" t="s">
        <v>179</v>
      </c>
      <c r="E335" s="122" t="s">
        <v>45</v>
      </c>
      <c r="F335" s="40" t="s">
        <v>54</v>
      </c>
      <c r="G335" s="41" t="s">
        <v>49</v>
      </c>
      <c r="H335" s="45">
        <f t="shared" si="66"/>
        <v>6.3080310136881401</v>
      </c>
      <c r="I335" s="46">
        <v>659</v>
      </c>
      <c r="J335" s="152">
        <v>25</v>
      </c>
      <c r="K335" s="191" t="s">
        <v>890</v>
      </c>
      <c r="L335" s="151"/>
      <c r="M335" s="41" t="str">
        <f t="shared" si="65"/>
        <v>-</v>
      </c>
      <c r="N335" s="139">
        <f t="shared" si="67"/>
        <v>0</v>
      </c>
      <c r="O335" s="139">
        <v>0</v>
      </c>
      <c r="P335" s="139">
        <f t="shared" si="61"/>
        <v>0</v>
      </c>
      <c r="Q335" s="153" t="s">
        <v>887</v>
      </c>
      <c r="R335" s="40">
        <v>4</v>
      </c>
      <c r="S335" s="40" t="s">
        <v>288</v>
      </c>
      <c r="T335" s="40" t="s">
        <v>325</v>
      </c>
      <c r="U335" s="40" t="s">
        <v>569</v>
      </c>
      <c r="V335" s="125" t="str">
        <f t="shared" si="62"/>
        <v/>
      </c>
      <c r="X335" s="169"/>
      <c r="Y335" s="165"/>
    </row>
    <row r="336" spans="1:25" s="44" customFormat="1" ht="15.6" customHeight="1">
      <c r="B336" s="106" t="s">
        <v>700</v>
      </c>
      <c r="C336" s="106" t="s">
        <v>47</v>
      </c>
      <c r="D336" s="40" t="s">
        <v>180</v>
      </c>
      <c r="E336" s="122" t="s">
        <v>79</v>
      </c>
      <c r="F336" s="40" t="s">
        <v>48</v>
      </c>
      <c r="G336" s="41" t="s">
        <v>44</v>
      </c>
      <c r="H336" s="45">
        <f t="shared" si="66"/>
        <v>3.4613815096754039</v>
      </c>
      <c r="I336" s="46">
        <v>361.61052631578946</v>
      </c>
      <c r="J336" s="152">
        <v>24</v>
      </c>
      <c r="K336" s="191" t="s">
        <v>890</v>
      </c>
      <c r="L336" s="151"/>
      <c r="M336" s="41" t="str">
        <f t="shared" si="65"/>
        <v>-</v>
      </c>
      <c r="N336" s="139">
        <f t="shared" si="67"/>
        <v>0</v>
      </c>
      <c r="O336" s="139">
        <v>0</v>
      </c>
      <c r="P336" s="139">
        <f t="shared" si="61"/>
        <v>0</v>
      </c>
      <c r="Q336" s="154" t="s">
        <v>744</v>
      </c>
      <c r="R336" s="40" t="s">
        <v>420</v>
      </c>
      <c r="S336" s="40" t="s">
        <v>273</v>
      </c>
      <c r="T336" s="40" t="s">
        <v>585</v>
      </c>
      <c r="U336" s="40" t="s">
        <v>570</v>
      </c>
      <c r="V336" s="125" t="str">
        <f t="shared" si="62"/>
        <v/>
      </c>
      <c r="X336" s="169"/>
      <c r="Y336" s="165"/>
    </row>
    <row r="337" spans="1:25" s="44" customFormat="1" ht="15.6" customHeight="1">
      <c r="B337" s="170" t="s">
        <v>832</v>
      </c>
      <c r="C337" s="106" t="s">
        <v>47</v>
      </c>
      <c r="D337" s="40" t="s">
        <v>868</v>
      </c>
      <c r="E337" s="122"/>
      <c r="F337" s="40" t="s">
        <v>829</v>
      </c>
      <c r="G337" s="41" t="s">
        <v>49</v>
      </c>
      <c r="H337" s="45">
        <f t="shared" si="66"/>
        <v>5.8868574710443191</v>
      </c>
      <c r="I337" s="46">
        <v>615</v>
      </c>
      <c r="J337" s="152">
        <v>12</v>
      </c>
      <c r="K337" s="191" t="s">
        <v>890</v>
      </c>
      <c r="L337" s="151"/>
      <c r="M337" s="41" t="str">
        <f t="shared" si="65"/>
        <v>-</v>
      </c>
      <c r="N337" s="139">
        <f t="shared" si="67"/>
        <v>0</v>
      </c>
      <c r="O337" s="139">
        <v>0</v>
      </c>
      <c r="P337" s="139">
        <f t="shared" si="61"/>
        <v>0</v>
      </c>
      <c r="Q337" s="154" t="s">
        <v>744</v>
      </c>
      <c r="R337" s="40">
        <v>4</v>
      </c>
      <c r="S337" s="40" t="s">
        <v>872</v>
      </c>
      <c r="T337" s="40" t="s">
        <v>883</v>
      </c>
      <c r="U337" s="40" t="s">
        <v>884</v>
      </c>
      <c r="V337" s="125" t="str">
        <f t="shared" si="62"/>
        <v/>
      </c>
      <c r="X337" s="169"/>
      <c r="Y337" s="165"/>
    </row>
    <row r="338" spans="1:25" s="44" customFormat="1" ht="15.6" customHeight="1">
      <c r="B338" s="170" t="s">
        <v>833</v>
      </c>
      <c r="C338" s="106" t="s">
        <v>47</v>
      </c>
      <c r="D338" s="40" t="s">
        <v>869</v>
      </c>
      <c r="E338" s="122"/>
      <c r="F338" s="40" t="s">
        <v>829</v>
      </c>
      <c r="G338" s="41" t="s">
        <v>49</v>
      </c>
      <c r="H338" s="45">
        <f t="shared" si="66"/>
        <v>4.8147793624964104</v>
      </c>
      <c r="I338" s="46">
        <v>503</v>
      </c>
      <c r="J338" s="152">
        <v>12</v>
      </c>
      <c r="K338" s="191" t="s">
        <v>890</v>
      </c>
      <c r="L338" s="151"/>
      <c r="M338" s="41" t="str">
        <f t="shared" si="65"/>
        <v>-</v>
      </c>
      <c r="N338" s="139">
        <f t="shared" si="67"/>
        <v>0</v>
      </c>
      <c r="O338" s="139">
        <v>0</v>
      </c>
      <c r="P338" s="139">
        <f t="shared" si="61"/>
        <v>0</v>
      </c>
      <c r="Q338" s="154" t="s">
        <v>744</v>
      </c>
      <c r="R338" s="40">
        <v>4</v>
      </c>
      <c r="S338" s="40" t="s">
        <v>875</v>
      </c>
      <c r="T338" s="40" t="s">
        <v>885</v>
      </c>
      <c r="U338" s="40" t="s">
        <v>886</v>
      </c>
      <c r="V338" s="125" t="str">
        <f t="shared" si="62"/>
        <v/>
      </c>
      <c r="X338" s="169"/>
      <c r="Y338" s="165"/>
    </row>
    <row r="339" spans="1:25" s="44" customFormat="1" ht="15.6" customHeight="1">
      <c r="B339" s="106" t="s">
        <v>701</v>
      </c>
      <c r="C339" s="106" t="s">
        <v>47</v>
      </c>
      <c r="D339" s="40" t="s">
        <v>424</v>
      </c>
      <c r="E339" s="122"/>
      <c r="F339" s="40" t="s">
        <v>48</v>
      </c>
      <c r="G339" s="41" t="s">
        <v>44</v>
      </c>
      <c r="H339" s="45">
        <f t="shared" si="66"/>
        <v>3.4613815096754039</v>
      </c>
      <c r="I339" s="46">
        <v>361.61052631578946</v>
      </c>
      <c r="J339" s="152">
        <v>24</v>
      </c>
      <c r="K339" s="191" t="s">
        <v>890</v>
      </c>
      <c r="L339" s="151"/>
      <c r="M339" s="41" t="str">
        <f t="shared" si="65"/>
        <v>-</v>
      </c>
      <c r="N339" s="139">
        <f t="shared" si="67"/>
        <v>0</v>
      </c>
      <c r="O339" s="139">
        <v>0</v>
      </c>
      <c r="P339" s="139">
        <f t="shared" si="61"/>
        <v>0</v>
      </c>
      <c r="Q339" s="154" t="s">
        <v>744</v>
      </c>
      <c r="R339" s="127" t="s">
        <v>422</v>
      </c>
      <c r="S339" s="40" t="s">
        <v>605</v>
      </c>
      <c r="T339" s="40" t="s">
        <v>608</v>
      </c>
      <c r="U339" s="40" t="s">
        <v>614</v>
      </c>
      <c r="V339" s="125" t="str">
        <f t="shared" si="62"/>
        <v/>
      </c>
      <c r="X339" s="169"/>
      <c r="Y339" s="165"/>
    </row>
    <row r="340" spans="1:25" s="44" customFormat="1" ht="15.6" hidden="1" customHeight="1">
      <c r="B340" s="176" t="s">
        <v>540</v>
      </c>
      <c r="C340" s="176" t="s">
        <v>42</v>
      </c>
      <c r="D340" s="177" t="s">
        <v>442</v>
      </c>
      <c r="E340" s="178" t="s">
        <v>541</v>
      </c>
      <c r="F340" s="177" t="s">
        <v>48</v>
      </c>
      <c r="G340" s="158" t="s">
        <v>44</v>
      </c>
      <c r="H340" s="185">
        <v>3.8736842105263158</v>
      </c>
      <c r="I340" s="186">
        <f>H340*$L$8</f>
        <v>404.68378947368421</v>
      </c>
      <c r="J340" s="181">
        <v>40</v>
      </c>
      <c r="K340" s="189" t="s">
        <v>888</v>
      </c>
      <c r="L340" s="183"/>
      <c r="M340" s="158" t="str">
        <f t="shared" si="65"/>
        <v>-</v>
      </c>
      <c r="N340" s="187">
        <f>H340*L340</f>
        <v>0</v>
      </c>
      <c r="O340" s="187">
        <v>0</v>
      </c>
      <c r="P340" s="187">
        <f t="shared" si="61"/>
        <v>0</v>
      </c>
      <c r="Q340" s="184" t="s">
        <v>744</v>
      </c>
      <c r="R340" s="177">
        <v>6</v>
      </c>
      <c r="S340" s="177" t="s">
        <v>594</v>
      </c>
      <c r="T340" s="177" t="s">
        <v>598</v>
      </c>
      <c r="U340" s="177" t="s">
        <v>599</v>
      </c>
      <c r="V340" s="125" t="str">
        <f t="shared" si="62"/>
        <v/>
      </c>
      <c r="X340" s="126"/>
    </row>
    <row r="341" spans="1:25" s="44" customFormat="1" ht="15.6" customHeight="1">
      <c r="B341" s="106" t="s">
        <v>182</v>
      </c>
      <c r="C341" s="106" t="s">
        <v>42</v>
      </c>
      <c r="D341" s="40" t="s">
        <v>181</v>
      </c>
      <c r="E341" s="122"/>
      <c r="F341" s="40" t="s">
        <v>54</v>
      </c>
      <c r="G341" s="41" t="s">
        <v>44</v>
      </c>
      <c r="H341" s="42">
        <v>6.74</v>
      </c>
      <c r="I341" s="43">
        <f>H341*$L$8</f>
        <v>704.12779999999998</v>
      </c>
      <c r="J341" s="152">
        <v>25</v>
      </c>
      <c r="K341" s="191" t="s">
        <v>890</v>
      </c>
      <c r="L341" s="151"/>
      <c r="M341" s="41" t="str">
        <f t="shared" si="65"/>
        <v>-</v>
      </c>
      <c r="N341" s="140">
        <f>H341*L341</f>
        <v>0</v>
      </c>
      <c r="O341" s="140">
        <v>0</v>
      </c>
      <c r="P341" s="140">
        <f t="shared" si="61"/>
        <v>0</v>
      </c>
      <c r="Q341" s="154" t="s">
        <v>744</v>
      </c>
      <c r="R341" s="40">
        <v>5</v>
      </c>
      <c r="S341" s="40" t="s">
        <v>263</v>
      </c>
      <c r="T341" s="40" t="s">
        <v>586</v>
      </c>
      <c r="U341" s="40" t="s">
        <v>571</v>
      </c>
      <c r="V341" s="125" t="str">
        <f t="shared" si="62"/>
        <v/>
      </c>
      <c r="X341" s="169"/>
      <c r="Y341" s="165"/>
    </row>
    <row r="342" spans="1:25" s="44" customFormat="1" ht="15.6" hidden="1" customHeight="1">
      <c r="B342" s="176" t="s">
        <v>720</v>
      </c>
      <c r="C342" s="176" t="s">
        <v>47</v>
      </c>
      <c r="D342" s="177" t="s">
        <v>183</v>
      </c>
      <c r="E342" s="178"/>
      <c r="F342" s="177" t="s">
        <v>48</v>
      </c>
      <c r="G342" s="158" t="s">
        <v>44</v>
      </c>
      <c r="H342" s="179">
        <f>I342/$L$8</f>
        <v>1.3665973107363989</v>
      </c>
      <c r="I342" s="180">
        <v>142.7684210526316</v>
      </c>
      <c r="J342" s="181">
        <v>24</v>
      </c>
      <c r="K342" s="189" t="s">
        <v>888</v>
      </c>
      <c r="L342" s="183"/>
      <c r="M342" s="158" t="str">
        <f t="shared" si="65"/>
        <v>-</v>
      </c>
      <c r="N342" s="159">
        <f>I342*L342</f>
        <v>0</v>
      </c>
      <c r="O342" s="159">
        <v>0</v>
      </c>
      <c r="P342" s="159">
        <f t="shared" si="61"/>
        <v>0</v>
      </c>
      <c r="Q342" s="184" t="s">
        <v>744</v>
      </c>
      <c r="R342" s="177">
        <v>6</v>
      </c>
      <c r="S342" s="177" t="s">
        <v>314</v>
      </c>
      <c r="T342" s="177" t="s">
        <v>587</v>
      </c>
      <c r="U342" s="177" t="s">
        <v>572</v>
      </c>
      <c r="V342" s="125" t="str">
        <f t="shared" si="62"/>
        <v/>
      </c>
      <c r="X342" s="126"/>
    </row>
    <row r="343" spans="1:25" s="44" customFormat="1" ht="15.6" customHeight="1">
      <c r="A343" s="5"/>
      <c r="B343" s="171"/>
      <c r="C343" s="171"/>
      <c r="D343" s="172" t="s">
        <v>194</v>
      </c>
      <c r="E343" s="171"/>
      <c r="F343" s="173"/>
      <c r="G343" s="173"/>
      <c r="H343" s="171"/>
      <c r="I343" s="171"/>
      <c r="J343" s="171"/>
      <c r="K343" s="174"/>
      <c r="L343" s="175"/>
      <c r="M343" s="171"/>
      <c r="N343" s="171"/>
      <c r="O343" s="171"/>
      <c r="P343" s="171"/>
      <c r="Q343" s="171"/>
      <c r="R343" s="171"/>
      <c r="S343" s="171"/>
      <c r="T343" s="171"/>
      <c r="U343" s="173"/>
      <c r="V343" s="5"/>
      <c r="W343" s="7"/>
      <c r="X343" s="163"/>
      <c r="Y343" s="165"/>
    </row>
    <row r="344" spans="1:25" s="44" customFormat="1" ht="15.6" customHeight="1">
      <c r="A344" s="5"/>
      <c r="B344" s="171"/>
      <c r="C344" s="171"/>
      <c r="D344" s="172" t="s">
        <v>193</v>
      </c>
      <c r="E344" s="171"/>
      <c r="F344" s="173"/>
      <c r="G344" s="173"/>
      <c r="H344" s="171"/>
      <c r="I344" s="171"/>
      <c r="J344" s="171"/>
      <c r="K344" s="174"/>
      <c r="L344" s="175"/>
      <c r="M344" s="171"/>
      <c r="N344" s="171"/>
      <c r="O344" s="171"/>
      <c r="P344" s="171"/>
      <c r="Q344" s="171"/>
      <c r="R344" s="171"/>
      <c r="S344" s="171"/>
      <c r="T344" s="171"/>
      <c r="U344" s="173"/>
      <c r="V344" s="5"/>
      <c r="W344" s="7"/>
      <c r="X344" s="163"/>
      <c r="Y344" s="165"/>
    </row>
    <row r="345" spans="1:25" s="44" customFormat="1" ht="15.6" customHeight="1">
      <c r="B345" s="47" t="s">
        <v>188</v>
      </c>
      <c r="C345" s="48"/>
      <c r="D345" s="49" t="s">
        <v>189</v>
      </c>
      <c r="E345" s="123"/>
      <c r="F345" s="49"/>
      <c r="G345" s="50"/>
      <c r="H345" s="51"/>
      <c r="I345" s="51"/>
      <c r="J345" s="52"/>
      <c r="K345" s="107"/>
      <c r="L345" s="128">
        <f>ROUNDUP(SUMIFS(M28:M323,F28:F323,"ОКС*"),0)</f>
        <v>0</v>
      </c>
      <c r="M345" s="54"/>
      <c r="N345" s="53"/>
      <c r="O345" s="55"/>
      <c r="P345" s="56"/>
      <c r="Q345" s="56"/>
      <c r="R345" s="56"/>
      <c r="S345" s="56"/>
      <c r="T345" s="56"/>
      <c r="U345" s="56"/>
      <c r="V345" s="125"/>
      <c r="X345" s="169"/>
      <c r="Y345" s="165"/>
    </row>
    <row r="346" spans="1:25" s="44" customFormat="1" ht="15.6" customHeight="1">
      <c r="A346" s="5"/>
      <c r="B346" s="47" t="s">
        <v>190</v>
      </c>
      <c r="C346" s="48"/>
      <c r="D346" s="49" t="s">
        <v>191</v>
      </c>
      <c r="E346" s="123"/>
      <c r="F346" s="49"/>
      <c r="G346" s="50"/>
      <c r="H346" s="51"/>
      <c r="I346" s="51"/>
      <c r="J346" s="52"/>
      <c r="K346" s="107"/>
      <c r="L346" s="128">
        <f>ROUNDUP(IF((L345+L328+L327*4)&gt;=6,(L345+L328+L327*4)/25,0),0)</f>
        <v>0</v>
      </c>
      <c r="M346" s="54"/>
      <c r="N346" s="53"/>
      <c r="O346" s="55"/>
      <c r="P346" s="56"/>
      <c r="Q346" s="56"/>
      <c r="R346" s="56"/>
      <c r="S346" s="56"/>
      <c r="T346" s="56"/>
      <c r="U346" s="56"/>
      <c r="V346" s="57" t="s">
        <v>41</v>
      </c>
      <c r="W346" s="7"/>
      <c r="X346" s="165"/>
      <c r="Y346" s="165"/>
    </row>
    <row r="347" spans="1:25" s="44" customFormat="1" ht="15.6" customHeight="1">
      <c r="A347" s="5"/>
      <c r="B347" s="47" t="s">
        <v>192</v>
      </c>
      <c r="C347" s="48"/>
      <c r="D347" s="49" t="s">
        <v>741</v>
      </c>
      <c r="E347" s="123"/>
      <c r="F347" s="49"/>
      <c r="G347" s="50"/>
      <c r="H347" s="51"/>
      <c r="I347" s="58"/>
      <c r="J347" s="52"/>
      <c r="K347" s="107"/>
      <c r="L347" s="128">
        <f>IF(L3="Торф+пленка",SUMIFS(L26:L321,F26:F321,"ОКС*"),0)</f>
        <v>0</v>
      </c>
      <c r="M347" s="54"/>
      <c r="N347" s="53"/>
      <c r="O347" s="55"/>
      <c r="P347" s="59"/>
      <c r="Q347" s="60"/>
      <c r="R347" s="60"/>
      <c r="S347" s="56"/>
      <c r="T347" s="56"/>
      <c r="U347" s="56"/>
      <c r="V347" s="57" t="s">
        <v>41</v>
      </c>
      <c r="W347" s="7"/>
      <c r="X347" s="165"/>
      <c r="Y347" s="165"/>
    </row>
    <row r="348" spans="1:25" s="44" customFormat="1" ht="15.6" customHeight="1">
      <c r="A348" s="5"/>
      <c r="B348" s="47" t="s">
        <v>186</v>
      </c>
      <c r="C348" s="48"/>
      <c r="D348" s="49" t="s">
        <v>187</v>
      </c>
      <c r="E348" s="123"/>
      <c r="F348" s="49"/>
      <c r="G348" s="50"/>
      <c r="H348" s="51"/>
      <c r="I348" s="51"/>
      <c r="J348" s="52"/>
      <c r="K348" s="107"/>
      <c r="L348" s="128">
        <f>ROUNDUP(SUMIFS(M30:M325,F30:F325,"P12*",J30:J325,"16"),0)+ROUNDUP(SUMIFS(M30:M325,F30:F325,"P*",J30:J325,"24"),0)+ROUNDUP(SUMIFS(M30:M325,F30:F325,"MP*"),0)+ROUNDUP(SUMIFS(M30:M325,F30:F325,"P8*"),0)+ROUNDUP(SUMIFS(M30:M325,F30:F325,"C3*"),0)</f>
        <v>0</v>
      </c>
      <c r="M348" s="54"/>
      <c r="N348" s="53"/>
      <c r="O348" s="55"/>
      <c r="P348" s="56"/>
      <c r="Q348" s="56"/>
      <c r="R348" s="56"/>
      <c r="S348" s="56"/>
      <c r="T348" s="56"/>
      <c r="U348" s="56"/>
      <c r="V348" s="57" t="s">
        <v>41</v>
      </c>
      <c r="W348" s="61"/>
      <c r="X348" s="165"/>
      <c r="Y348" s="165"/>
    </row>
    <row r="349" spans="1:25" s="44" customFormat="1" ht="15.6" customHeight="1">
      <c r="A349" s="5"/>
      <c r="B349" s="47" t="s">
        <v>184</v>
      </c>
      <c r="C349" s="48"/>
      <c r="D349" s="49" t="s">
        <v>185</v>
      </c>
      <c r="E349" s="123"/>
      <c r="F349" s="49"/>
      <c r="G349" s="50"/>
      <c r="H349" s="51"/>
      <c r="I349" s="51"/>
      <c r="J349" s="52"/>
      <c r="K349" s="107"/>
      <c r="L349" s="128">
        <f>ROUNDUP(SUMIF(J30:J325,"40",M30:M325)+SUMIFS(M30:M325,F30:F325,"P12*",J30:J325,"25"),0)</f>
        <v>0</v>
      </c>
      <c r="M349" s="54"/>
      <c r="N349" s="53"/>
      <c r="O349" s="55"/>
      <c r="P349" s="56"/>
      <c r="Q349" s="56"/>
      <c r="R349" s="56"/>
      <c r="S349" s="56"/>
      <c r="T349" s="56"/>
      <c r="U349" s="56"/>
      <c r="V349" s="57" t="s">
        <v>41</v>
      </c>
      <c r="W349" s="7"/>
      <c r="X349" s="165"/>
      <c r="Y349" s="165"/>
    </row>
  </sheetData>
  <autoFilter ref="A32:X349" xr:uid="{F4662638-DAF5-4B1D-9E12-784A40124203}">
    <filterColumn colId="2">
      <colorFilter dxfId="17" cellColor="0"/>
    </filterColumn>
    <sortState xmlns:xlrd2="http://schemas.microsoft.com/office/spreadsheetml/2017/richdata2" ref="A33:X349">
      <sortCondition ref="D32:D349"/>
    </sortState>
  </autoFilter>
  <mergeCells count="33">
    <mergeCell ref="P2:Q4"/>
    <mergeCell ref="F5:K5"/>
    <mergeCell ref="L10:M10"/>
    <mergeCell ref="L8:M8"/>
    <mergeCell ref="L9:M9"/>
    <mergeCell ref="L16:M16"/>
    <mergeCell ref="N16:O16"/>
    <mergeCell ref="P16:T16"/>
    <mergeCell ref="L11:M11"/>
    <mergeCell ref="L12:M12"/>
    <mergeCell ref="N12:P12"/>
    <mergeCell ref="L13:M13"/>
    <mergeCell ref="N13:P13"/>
    <mergeCell ref="L14:M14"/>
    <mergeCell ref="N14:O14"/>
    <mergeCell ref="L15:M15"/>
    <mergeCell ref="N15:O15"/>
    <mergeCell ref="P15:T15"/>
    <mergeCell ref="L17:M17"/>
    <mergeCell ref="N17:O17"/>
    <mergeCell ref="P17:T17"/>
    <mergeCell ref="L18:M18"/>
    <mergeCell ref="N18:O18"/>
    <mergeCell ref="P18:T18"/>
    <mergeCell ref="D29:N29"/>
    <mergeCell ref="L19:O19"/>
    <mergeCell ref="P19:T19"/>
    <mergeCell ref="L20:M20"/>
    <mergeCell ref="N20:O20"/>
    <mergeCell ref="P20:T20"/>
    <mergeCell ref="L21:O21"/>
    <mergeCell ref="P21:T21"/>
    <mergeCell ref="D19:H19"/>
  </mergeCells>
  <phoneticPr fontId="65" type="noConversion"/>
  <conditionalFormatting sqref="B1:B157 B185:B1048576">
    <cfRule type="duplicateValues" dxfId="16" priority="50"/>
    <cfRule type="duplicateValues" dxfId="15" priority="52"/>
  </conditionalFormatting>
  <conditionalFormatting sqref="B158:B184">
    <cfRule type="duplicateValues" dxfId="14" priority="13"/>
    <cfRule type="duplicateValues" dxfId="13" priority="14"/>
    <cfRule type="duplicateValues" dxfId="12" priority="15"/>
    <cfRule type="duplicateValues" dxfId="11" priority="16"/>
    <cfRule type="duplicateValues" dxfId="10" priority="17"/>
  </conditionalFormatting>
  <conditionalFormatting sqref="C2:C32">
    <cfRule type="duplicateValues" dxfId="9" priority="75"/>
  </conditionalFormatting>
  <conditionalFormatting sqref="E23">
    <cfRule type="duplicateValues" dxfId="8" priority="58"/>
  </conditionalFormatting>
  <conditionalFormatting sqref="I6">
    <cfRule type="containsText" dxfId="7" priority="53" operator="containsText" text="нет">
      <formula>NOT(ISERROR(SEARCH("нет",I6)))</formula>
    </cfRule>
    <cfRule type="iconSet" priority="54">
      <iconSet iconSet="3Symbols">
        <cfvo type="percent" val="0"/>
        <cfvo type="percent" val="33"/>
        <cfvo type="percent" val="67"/>
      </iconSet>
    </cfRule>
  </conditionalFormatting>
  <conditionalFormatting sqref="J33:J349">
    <cfRule type="expression" dxfId="6" priority="41">
      <formula>MOD(L33,J33)&gt;0</formula>
    </cfRule>
  </conditionalFormatting>
  <conditionalFormatting sqref="K33:K349">
    <cfRule type="cellIs" dxfId="5" priority="1" operator="equal">
      <formula>"❌"</formula>
    </cfRule>
    <cfRule type="cellIs" dxfId="4" priority="2" operator="equal">
      <formula>"◔"</formula>
    </cfRule>
    <cfRule type="cellIs" dxfId="3" priority="3" operator="equal">
      <formula>"◑"</formula>
    </cfRule>
    <cfRule type="cellIs" dxfId="2" priority="4" operator="equal">
      <formula>"⬤"</formula>
    </cfRule>
  </conditionalFormatting>
  <conditionalFormatting sqref="L9:L10">
    <cfRule type="containsBlanks" dxfId="1" priority="51">
      <formula>LEN(TRIM(L9))=0</formula>
    </cfRule>
  </conditionalFormatting>
  <conditionalFormatting sqref="L33:L349">
    <cfRule type="expression" dxfId="0" priority="42">
      <formula>MOD(L33,J33)&gt;0</formula>
    </cfRule>
  </conditionalFormatting>
  <dataValidations count="4">
    <dataValidation type="list" allowBlank="1" showInputMessage="1" showErrorMessage="1" sqref="I6" xr:uid="{DBB11EB0-1106-49A1-9724-330FE084BD18}">
      <formula1>"да,нет"</formula1>
    </dataValidation>
    <dataValidation type="list" allowBlank="1" showInputMessage="1" showErrorMessage="1" sqref="L10" xr:uid="{411DCE0A-96B9-459E-89E7-24C3CE7249DD}">
      <formula1>"Без упаковки,Торф+пленка"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L33:L349" xr:uid="{712434B2-EAA2-425F-93FC-C1DA8A80751C}">
      <formula1>$I$6&lt;&gt;"нет"</formula1>
    </dataValidation>
    <dataValidation type="list" allowBlank="1" showInputMessage="1" showErrorMessage="1" sqref="L9:M9" xr:uid="{44A78C9A-DEB2-4DDD-84D2-19C8CEBFDB55}">
      <formula1>$X$10:$X$18</formula1>
    </dataValidation>
  </dataValidations>
  <hyperlinks>
    <hyperlink ref="F5" location="'Условия работы'!A1" display="&gt;&gt;&gt; Условия работы &lt;&lt;&lt;" xr:uid="{DAC49C5B-8F75-43C0-8A00-84BDB3832A7D}"/>
    <hyperlink ref="P5" r:id="rId1" xr:uid="{5CC402F8-5857-4D12-A74D-564791F58F2C}"/>
  </hyperlinks>
  <pageMargins left="0.75" right="0.75" top="1" bottom="1" header="0.3" footer="0.3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7937-B297-441A-9644-E3A6FD31B16E}">
  <sheetPr codeName="Лист2"/>
  <dimension ref="B1:BH117"/>
  <sheetViews>
    <sheetView showGridLines="0" zoomScaleNormal="100" workbookViewId="0"/>
  </sheetViews>
  <sheetFormatPr defaultColWidth="9.33203125" defaultRowHeight="14.4"/>
  <cols>
    <col min="1" max="1" width="3.33203125" style="65" customWidth="1"/>
    <col min="2" max="2" width="5.88671875" style="65" customWidth="1"/>
    <col min="3" max="15" width="9.33203125" style="65"/>
    <col min="16" max="16" width="10" style="65" customWidth="1"/>
    <col min="17" max="16384" width="9.33203125" style="65"/>
  </cols>
  <sheetData>
    <row r="1" spans="2:16" ht="15" thickTop="1"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</row>
    <row r="2" spans="2:16">
      <c r="B2" s="66"/>
      <c r="P2" s="67"/>
    </row>
    <row r="3" spans="2:16">
      <c r="B3" s="66"/>
      <c r="P3" s="67"/>
    </row>
    <row r="4" spans="2:16">
      <c r="B4" s="66"/>
      <c r="P4" s="67"/>
    </row>
    <row r="5" spans="2:16">
      <c r="B5" s="66"/>
      <c r="P5" s="67"/>
    </row>
    <row r="6" spans="2:16" s="70" customFormat="1" ht="16.5" customHeight="1">
      <c r="B6" s="68"/>
      <c r="C6" s="69"/>
      <c r="P6" s="71"/>
    </row>
    <row r="7" spans="2:16" s="72" customFormat="1" ht="12" customHeight="1">
      <c r="B7" s="68"/>
      <c r="C7" s="69"/>
      <c r="P7" s="73"/>
    </row>
    <row r="8" spans="2:16" ht="12" customHeight="1">
      <c r="B8" s="66"/>
      <c r="C8" s="69"/>
      <c r="P8" s="67"/>
    </row>
    <row r="9" spans="2:16" ht="12" customHeight="1">
      <c r="B9" s="74"/>
      <c r="C9" s="69"/>
      <c r="P9" s="67"/>
    </row>
    <row r="10" spans="2:16" ht="12" customHeight="1">
      <c r="B10" s="74"/>
      <c r="C10" s="69"/>
      <c r="P10" s="67"/>
    </row>
    <row r="11" spans="2:16" ht="16.5" customHeight="1">
      <c r="B11" s="66"/>
      <c r="P11" s="67"/>
    </row>
    <row r="12" spans="2:16" ht="20.25" customHeight="1">
      <c r="B12" s="66"/>
      <c r="P12" s="67"/>
    </row>
    <row r="13" spans="2:16" s="77" customFormat="1" ht="17.25" customHeight="1">
      <c r="B13" s="75" t="s">
        <v>195</v>
      </c>
      <c r="C13" s="76" t="s">
        <v>196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P13" s="78"/>
    </row>
    <row r="14" spans="2:16" s="83" customFormat="1" ht="15.6">
      <c r="B14" s="79" t="s">
        <v>197</v>
      </c>
      <c r="C14" s="80"/>
      <c r="D14" s="81"/>
      <c r="E14" s="81"/>
      <c r="F14" s="81"/>
      <c r="G14" s="81"/>
      <c r="H14" s="82" t="s">
        <v>198</v>
      </c>
      <c r="I14" s="80"/>
      <c r="J14" s="81"/>
      <c r="K14" s="81"/>
      <c r="L14" s="81"/>
      <c r="M14" s="81"/>
      <c r="N14" s="81"/>
      <c r="P14" s="84"/>
    </row>
    <row r="15" spans="2:16" s="83" customFormat="1">
      <c r="B15" s="85"/>
      <c r="C15" s="86" t="s">
        <v>199</v>
      </c>
      <c r="D15" s="81"/>
      <c r="E15" s="81"/>
      <c r="F15" s="81"/>
      <c r="G15" s="81"/>
      <c r="H15" s="87" t="s">
        <v>200</v>
      </c>
      <c r="I15" s="88" t="s">
        <v>201</v>
      </c>
      <c r="J15" s="81"/>
      <c r="K15" s="81"/>
      <c r="L15" s="81"/>
      <c r="M15" s="81"/>
      <c r="N15" s="81"/>
      <c r="P15" s="84"/>
    </row>
    <row r="16" spans="2:16" s="83" customFormat="1">
      <c r="B16" s="85"/>
      <c r="C16" s="86" t="s">
        <v>202</v>
      </c>
      <c r="D16" s="81"/>
      <c r="E16" s="81"/>
      <c r="F16" s="81"/>
      <c r="G16" s="81"/>
      <c r="H16" s="87" t="s">
        <v>200</v>
      </c>
      <c r="I16" s="88" t="s">
        <v>203</v>
      </c>
      <c r="J16" s="81"/>
      <c r="K16" s="81"/>
      <c r="L16" s="81"/>
      <c r="M16" s="81"/>
      <c r="N16" s="81"/>
      <c r="P16" s="84"/>
    </row>
    <row r="17" spans="2:22" s="83" customFormat="1">
      <c r="B17" s="85"/>
      <c r="C17" s="86" t="s">
        <v>204</v>
      </c>
      <c r="D17" s="81"/>
      <c r="E17" s="81"/>
      <c r="F17" s="81"/>
      <c r="G17" s="81"/>
      <c r="H17" s="87" t="s">
        <v>200</v>
      </c>
      <c r="I17" s="88" t="s">
        <v>205</v>
      </c>
      <c r="J17" s="81"/>
      <c r="K17" s="81"/>
      <c r="L17" s="81"/>
      <c r="M17" s="81"/>
      <c r="N17" s="81"/>
      <c r="P17" s="84"/>
    </row>
    <row r="18" spans="2:22" s="83" customFormat="1">
      <c r="B18" s="85"/>
      <c r="C18" s="86" t="s">
        <v>206</v>
      </c>
      <c r="D18" s="81"/>
      <c r="E18" s="81"/>
      <c r="F18" s="81"/>
      <c r="G18" s="81"/>
      <c r="H18" s="87" t="s">
        <v>200</v>
      </c>
      <c r="I18" s="88" t="s">
        <v>207</v>
      </c>
      <c r="J18" s="81"/>
      <c r="K18" s="81"/>
      <c r="L18" s="81"/>
      <c r="M18" s="81"/>
      <c r="N18" s="81"/>
      <c r="P18" s="84"/>
      <c r="V18" s="89"/>
    </row>
    <row r="19" spans="2:22">
      <c r="B19" s="90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P19" s="67"/>
    </row>
    <row r="20" spans="2:22" ht="15.6">
      <c r="B20" s="75" t="s">
        <v>195</v>
      </c>
      <c r="C20" s="76" t="s">
        <v>208</v>
      </c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P20" s="67"/>
    </row>
    <row r="21" spans="2:22" s="83" customFormat="1">
      <c r="B21" s="85"/>
      <c r="C21" s="86" t="s">
        <v>209</v>
      </c>
      <c r="D21" s="81"/>
      <c r="E21" s="81"/>
      <c r="F21" s="81"/>
      <c r="G21" s="81"/>
      <c r="H21" s="87"/>
      <c r="I21" s="88"/>
      <c r="J21" s="81"/>
      <c r="K21" s="81"/>
      <c r="L21" s="81"/>
      <c r="M21" s="81"/>
      <c r="N21" s="81"/>
      <c r="P21" s="84"/>
    </row>
    <row r="22" spans="2:22">
      <c r="B22" s="90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P22" s="67"/>
    </row>
    <row r="23" spans="2:22">
      <c r="B23" s="92"/>
      <c r="P23" s="67"/>
    </row>
    <row r="24" spans="2:22">
      <c r="B24" s="92"/>
      <c r="P24" s="67"/>
    </row>
    <row r="25" spans="2:22">
      <c r="B25" s="92"/>
      <c r="P25" s="67"/>
    </row>
    <row r="26" spans="2:22" s="95" customFormat="1" ht="15.6">
      <c r="B26" s="93" t="s">
        <v>195</v>
      </c>
      <c r="C26" s="94" t="s">
        <v>210</v>
      </c>
      <c r="P26" s="96"/>
    </row>
    <row r="27" spans="2:22">
      <c r="B27" s="92"/>
      <c r="C27" s="86" t="s">
        <v>211</v>
      </c>
      <c r="P27" s="67"/>
    </row>
    <row r="28" spans="2:22">
      <c r="B28" s="92"/>
      <c r="C28" s="86" t="s">
        <v>212</v>
      </c>
      <c r="P28" s="67"/>
    </row>
    <row r="29" spans="2:22" s="95" customFormat="1" ht="15.6">
      <c r="B29" s="93" t="s">
        <v>195</v>
      </c>
      <c r="C29" s="94" t="s">
        <v>213</v>
      </c>
      <c r="P29" s="96"/>
    </row>
    <row r="30" spans="2:22" s="99" customFormat="1" ht="45" customHeight="1">
      <c r="B30" s="97" t="s">
        <v>195</v>
      </c>
      <c r="C30" s="234" t="s">
        <v>214</v>
      </c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234"/>
      <c r="P30" s="98"/>
    </row>
    <row r="31" spans="2:22">
      <c r="B31" s="92"/>
      <c r="C31" s="232" t="s">
        <v>215</v>
      </c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67"/>
    </row>
    <row r="32" spans="2:22" ht="29.25" customHeight="1">
      <c r="B32" s="92"/>
      <c r="C32" s="236" t="s">
        <v>216</v>
      </c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7"/>
      <c r="P32" s="67"/>
    </row>
    <row r="33" spans="2:16" ht="30" customHeight="1">
      <c r="B33" s="92"/>
      <c r="C33" s="236" t="s">
        <v>217</v>
      </c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67"/>
    </row>
    <row r="34" spans="2:16" ht="29.25" customHeight="1">
      <c r="B34" s="92"/>
      <c r="C34" s="232" t="s">
        <v>218</v>
      </c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67"/>
    </row>
    <row r="35" spans="2:16" s="95" customFormat="1" ht="30.75" customHeight="1">
      <c r="B35" s="97" t="s">
        <v>195</v>
      </c>
      <c r="C35" s="234" t="s">
        <v>219</v>
      </c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96"/>
    </row>
    <row r="36" spans="2:16" ht="29.25" customHeight="1">
      <c r="B36" s="92"/>
      <c r="C36" s="232" t="s">
        <v>220</v>
      </c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67"/>
    </row>
    <row r="37" spans="2:16" ht="29.25" customHeight="1">
      <c r="B37" s="92"/>
      <c r="C37" s="232" t="s">
        <v>221</v>
      </c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67"/>
    </row>
    <row r="38" spans="2:16" s="95" customFormat="1" ht="30.75" customHeight="1">
      <c r="B38" s="97" t="s">
        <v>195</v>
      </c>
      <c r="C38" s="234" t="s">
        <v>222</v>
      </c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96"/>
    </row>
    <row r="39" spans="2:16">
      <c r="B39" s="92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67"/>
    </row>
    <row r="40" spans="2:16">
      <c r="B40" s="92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67"/>
    </row>
    <row r="41" spans="2:16">
      <c r="B41" s="92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67"/>
    </row>
    <row r="42" spans="2:16" ht="28.5" customHeight="1">
      <c r="B42" s="97" t="s">
        <v>195</v>
      </c>
      <c r="C42" s="234" t="s">
        <v>223</v>
      </c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67"/>
    </row>
    <row r="43" spans="2:16" s="99" customFormat="1" ht="30" customHeight="1">
      <c r="B43" s="97" t="s">
        <v>195</v>
      </c>
      <c r="C43" s="234" t="s">
        <v>224</v>
      </c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98"/>
    </row>
    <row r="44" spans="2:16" ht="30" customHeight="1">
      <c r="B44" s="92"/>
      <c r="C44" s="232" t="s">
        <v>225</v>
      </c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67"/>
    </row>
    <row r="45" spans="2:16" ht="29.25" customHeight="1">
      <c r="B45" s="92"/>
      <c r="C45" s="232" t="s">
        <v>226</v>
      </c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67"/>
    </row>
    <row r="46" spans="2:16" s="99" customFormat="1" ht="15">
      <c r="B46" s="97" t="s">
        <v>195</v>
      </c>
      <c r="C46" s="234" t="s">
        <v>227</v>
      </c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98"/>
    </row>
    <row r="47" spans="2:16" ht="44.25" customHeight="1">
      <c r="B47" s="92"/>
      <c r="C47" s="232" t="s">
        <v>228</v>
      </c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67"/>
    </row>
    <row r="48" spans="2:16" s="99" customFormat="1" ht="15">
      <c r="B48" s="97" t="s">
        <v>195</v>
      </c>
      <c r="C48" s="234" t="s">
        <v>229</v>
      </c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98"/>
    </row>
    <row r="49" spans="2:16" ht="29.25" customHeight="1">
      <c r="B49" s="92"/>
      <c r="C49" s="232" t="s">
        <v>230</v>
      </c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67"/>
    </row>
    <row r="50" spans="2:16" s="99" customFormat="1" ht="47.25" customHeight="1">
      <c r="B50" s="97" t="s">
        <v>195</v>
      </c>
      <c r="C50" s="238" t="s">
        <v>231</v>
      </c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98"/>
    </row>
    <row r="51" spans="2:16" ht="30.75" customHeight="1">
      <c r="B51" s="92"/>
      <c r="C51" s="232" t="s">
        <v>232</v>
      </c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67"/>
    </row>
    <row r="52" spans="2:16" ht="30.75" customHeight="1">
      <c r="B52" s="92"/>
      <c r="C52" s="232" t="s">
        <v>233</v>
      </c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67"/>
    </row>
    <row r="53" spans="2:16" ht="30.75" customHeight="1">
      <c r="B53" s="92"/>
      <c r="C53" s="232" t="s">
        <v>234</v>
      </c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67"/>
    </row>
    <row r="54" spans="2:16" ht="42" customHeight="1">
      <c r="B54" s="97" t="s">
        <v>195</v>
      </c>
      <c r="C54" s="234" t="s">
        <v>235</v>
      </c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234"/>
      <c r="P54" s="67"/>
    </row>
    <row r="55" spans="2:16">
      <c r="B55" s="9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67"/>
    </row>
    <row r="56" spans="2:16">
      <c r="B56" s="92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67"/>
    </row>
    <row r="57" spans="2:16">
      <c r="B57" s="92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67"/>
    </row>
    <row r="58" spans="2:16">
      <c r="B58" s="92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67"/>
    </row>
    <row r="59" spans="2:16" ht="61.5" customHeight="1">
      <c r="B59" s="97" t="s">
        <v>195</v>
      </c>
      <c r="C59" s="234" t="s">
        <v>236</v>
      </c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67"/>
    </row>
    <row r="60" spans="2:16" ht="64.5" customHeight="1">
      <c r="B60" s="97" t="s">
        <v>195</v>
      </c>
      <c r="C60" s="234" t="s">
        <v>237</v>
      </c>
      <c r="D60" s="234"/>
      <c r="E60" s="234"/>
      <c r="F60" s="234"/>
      <c r="G60" s="234"/>
      <c r="H60" s="234"/>
      <c r="I60" s="234"/>
      <c r="J60" s="234"/>
      <c r="K60" s="234"/>
      <c r="L60" s="234"/>
      <c r="M60" s="234"/>
      <c r="N60" s="234"/>
      <c r="O60" s="234"/>
      <c r="P60" s="67"/>
    </row>
    <row r="61" spans="2:16" ht="23.25" customHeight="1">
      <c r="B61" s="97" t="s">
        <v>195</v>
      </c>
      <c r="C61" s="234" t="s">
        <v>238</v>
      </c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67"/>
    </row>
    <row r="62" spans="2:16" ht="12.75" customHeight="1">
      <c r="B62" s="92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67"/>
    </row>
    <row r="63" spans="2:16">
      <c r="B63" s="92"/>
      <c r="P63" s="67"/>
    </row>
    <row r="64" spans="2:16">
      <c r="B64" s="92"/>
      <c r="P64" s="67"/>
    </row>
    <row r="65" spans="2:16">
      <c r="B65" s="92"/>
      <c r="P65" s="67"/>
    </row>
    <row r="66" spans="2:16" ht="17.25" customHeight="1">
      <c r="B66" s="97" t="s">
        <v>195</v>
      </c>
      <c r="C66" s="238" t="s">
        <v>239</v>
      </c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67"/>
    </row>
    <row r="67" spans="2:16" ht="15" customHeight="1">
      <c r="B67" s="92"/>
      <c r="C67" s="239" t="s">
        <v>240</v>
      </c>
      <c r="D67" s="239"/>
      <c r="E67" s="239"/>
      <c r="F67" s="239"/>
      <c r="G67" s="239"/>
      <c r="H67" s="239"/>
      <c r="I67" s="239"/>
      <c r="J67" s="239"/>
      <c r="K67" s="239"/>
      <c r="L67" s="239"/>
      <c r="M67" s="239"/>
      <c r="N67" s="239"/>
      <c r="O67" s="239"/>
      <c r="P67" s="67"/>
    </row>
    <row r="68" spans="2:16" ht="15" customHeight="1">
      <c r="B68" s="92"/>
      <c r="C68" s="239" t="s">
        <v>241</v>
      </c>
      <c r="D68" s="239"/>
      <c r="E68" s="239"/>
      <c r="F68" s="239"/>
      <c r="G68" s="239"/>
      <c r="H68" s="239"/>
      <c r="I68" s="239"/>
      <c r="J68" s="239"/>
      <c r="K68" s="239"/>
      <c r="L68" s="239"/>
      <c r="M68" s="239"/>
      <c r="N68" s="239"/>
      <c r="O68" s="239"/>
      <c r="P68" s="67"/>
    </row>
    <row r="69" spans="2:16" ht="15" customHeight="1">
      <c r="B69" s="92"/>
      <c r="C69" s="239" t="s">
        <v>242</v>
      </c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  <c r="O69" s="239"/>
      <c r="P69" s="67"/>
    </row>
    <row r="70" spans="2:16" ht="31.5" customHeight="1">
      <c r="B70" s="97" t="s">
        <v>195</v>
      </c>
      <c r="C70" s="234" t="s">
        <v>243</v>
      </c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67"/>
    </row>
    <row r="71" spans="2:16" ht="31.5" customHeight="1">
      <c r="B71" s="97"/>
      <c r="C71" s="232" t="s">
        <v>244</v>
      </c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67"/>
    </row>
    <row r="72" spans="2:16" ht="29.25" customHeight="1">
      <c r="B72" s="97"/>
      <c r="C72" s="232" t="s">
        <v>245</v>
      </c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67"/>
    </row>
    <row r="73" spans="2:16">
      <c r="B73" s="92"/>
      <c r="C73" s="232" t="s">
        <v>246</v>
      </c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67"/>
    </row>
    <row r="74" spans="2:16">
      <c r="B74" s="92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67"/>
    </row>
    <row r="75" spans="2:16">
      <c r="B75" s="92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67"/>
    </row>
    <row r="76" spans="2:16">
      <c r="B76" s="92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67"/>
    </row>
    <row r="77" spans="2:16">
      <c r="B77" s="92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67"/>
    </row>
    <row r="78" spans="2:16" ht="45" customHeight="1">
      <c r="B78" s="97" t="s">
        <v>195</v>
      </c>
      <c r="C78" s="234" t="s">
        <v>247</v>
      </c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67"/>
    </row>
    <row r="79" spans="2:16" ht="29.25" customHeight="1">
      <c r="B79" s="97"/>
      <c r="C79" s="232" t="s">
        <v>248</v>
      </c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67"/>
    </row>
    <row r="80" spans="2:16" ht="15">
      <c r="B80" s="97" t="s">
        <v>195</v>
      </c>
      <c r="C80" s="234" t="s">
        <v>249</v>
      </c>
      <c r="D80" s="234"/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234"/>
      <c r="P80" s="67"/>
    </row>
    <row r="81" spans="2:60" ht="15">
      <c r="B81" s="97"/>
      <c r="C81" s="232" t="s">
        <v>250</v>
      </c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67"/>
    </row>
    <row r="82" spans="2:60" ht="59.25" customHeight="1">
      <c r="B82" s="97"/>
      <c r="C82" s="232" t="s">
        <v>251</v>
      </c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67"/>
      <c r="S82" s="233"/>
      <c r="T82" s="233"/>
      <c r="U82" s="233"/>
      <c r="V82" s="233"/>
      <c r="W82" s="233"/>
      <c r="X82" s="233"/>
      <c r="Y82" s="233"/>
      <c r="Z82" s="233"/>
      <c r="AA82" s="233"/>
      <c r="AB82" s="233"/>
      <c r="AC82" s="233"/>
      <c r="AD82" s="233"/>
      <c r="AE82" s="233"/>
      <c r="AF82" s="233"/>
      <c r="AG82" s="233"/>
      <c r="AH82" s="233"/>
      <c r="AI82" s="233"/>
      <c r="AJ82" s="233"/>
      <c r="AK82" s="233"/>
      <c r="AL82" s="233"/>
      <c r="AM82" s="233"/>
      <c r="AN82" s="233"/>
      <c r="AO82" s="233"/>
      <c r="AP82" s="233"/>
      <c r="AQ82" s="233"/>
      <c r="AR82" s="233"/>
      <c r="AS82" s="233"/>
      <c r="AT82" s="233"/>
      <c r="AU82" s="233"/>
      <c r="AV82" s="233"/>
      <c r="AW82" s="233"/>
      <c r="AX82" s="233"/>
      <c r="AY82" s="233"/>
      <c r="AZ82" s="233"/>
      <c r="BA82" s="233"/>
      <c r="BB82" s="233"/>
      <c r="BC82" s="233"/>
      <c r="BD82" s="233"/>
      <c r="BE82" s="233"/>
      <c r="BF82" s="233"/>
      <c r="BG82" s="233"/>
      <c r="BH82" s="233"/>
    </row>
    <row r="83" spans="2:60">
      <c r="B83" s="92"/>
      <c r="C83" s="232" t="s">
        <v>252</v>
      </c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67"/>
      <c r="S83" s="233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  <c r="AE83" s="233"/>
      <c r="AF83" s="233"/>
      <c r="AG83" s="233"/>
      <c r="AH83" s="233"/>
      <c r="AI83" s="233"/>
      <c r="AJ83" s="233"/>
      <c r="AK83" s="233"/>
      <c r="AL83" s="233"/>
      <c r="AM83" s="233"/>
      <c r="AN83" s="233"/>
      <c r="AO83" s="233"/>
      <c r="AP83" s="233"/>
      <c r="AQ83" s="233"/>
      <c r="AR83" s="233"/>
      <c r="AS83" s="233"/>
      <c r="AT83" s="233"/>
      <c r="AU83" s="233"/>
      <c r="AV83" s="233"/>
      <c r="AW83" s="233"/>
      <c r="AX83" s="233"/>
      <c r="AY83" s="233"/>
      <c r="AZ83" s="233"/>
      <c r="BA83" s="233"/>
      <c r="BB83" s="233"/>
      <c r="BC83" s="233"/>
      <c r="BD83" s="233"/>
      <c r="BE83" s="233"/>
      <c r="BF83" s="233"/>
      <c r="BG83" s="233"/>
      <c r="BH83" s="233"/>
    </row>
    <row r="84" spans="2:60">
      <c r="B84" s="92"/>
      <c r="C84" s="235" t="s">
        <v>253</v>
      </c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67"/>
      <c r="S84" s="233"/>
      <c r="T84" s="233"/>
      <c r="U84" s="233"/>
      <c r="V84" s="233"/>
      <c r="W84" s="233"/>
      <c r="X84" s="233"/>
      <c r="Y84" s="233"/>
      <c r="Z84" s="233"/>
      <c r="AA84" s="233"/>
      <c r="AB84" s="233"/>
      <c r="AC84" s="233"/>
      <c r="AD84" s="233"/>
      <c r="AE84" s="233"/>
      <c r="AF84" s="233"/>
      <c r="AG84" s="233"/>
      <c r="AH84" s="233"/>
      <c r="AI84" s="233"/>
      <c r="AJ84" s="233"/>
      <c r="AK84" s="233"/>
      <c r="AL84" s="233"/>
      <c r="AM84" s="233"/>
      <c r="AN84" s="233"/>
      <c r="AO84" s="233"/>
      <c r="AP84" s="233"/>
      <c r="AQ84" s="233"/>
      <c r="AR84" s="233"/>
      <c r="AS84" s="233"/>
      <c r="AT84" s="233"/>
      <c r="AU84" s="233"/>
      <c r="AV84" s="233"/>
      <c r="AW84" s="233"/>
      <c r="AX84" s="233"/>
      <c r="AY84" s="233"/>
      <c r="AZ84" s="233"/>
      <c r="BA84" s="233"/>
      <c r="BB84" s="233"/>
      <c r="BC84" s="233"/>
      <c r="BD84" s="233"/>
      <c r="BE84" s="233"/>
      <c r="BF84" s="233"/>
      <c r="BG84" s="233"/>
      <c r="BH84" s="233"/>
    </row>
    <row r="85" spans="2:60">
      <c r="B85" s="92"/>
      <c r="C85" s="235" t="s">
        <v>254</v>
      </c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235"/>
      <c r="P85" s="67"/>
      <c r="S85" s="233" t="s">
        <v>255</v>
      </c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  <c r="AE85" s="233"/>
      <c r="AF85" s="233"/>
      <c r="AG85" s="233"/>
      <c r="AH85" s="233"/>
      <c r="AI85" s="233"/>
      <c r="AJ85" s="233"/>
      <c r="AK85" s="233"/>
      <c r="AL85" s="233"/>
      <c r="AM85" s="233"/>
      <c r="AN85" s="233"/>
      <c r="AO85" s="233"/>
      <c r="AP85" s="233"/>
      <c r="AQ85" s="233"/>
      <c r="AR85" s="233"/>
      <c r="AS85" s="233"/>
      <c r="AT85" s="233"/>
      <c r="AU85" s="233"/>
      <c r="AV85" s="233"/>
      <c r="AW85" s="233"/>
      <c r="AX85" s="233"/>
      <c r="AY85" s="233"/>
      <c r="AZ85" s="233"/>
      <c r="BA85" s="233"/>
      <c r="BB85" s="233"/>
      <c r="BC85" s="233"/>
      <c r="BD85" s="233"/>
      <c r="BE85" s="233"/>
      <c r="BF85" s="233"/>
      <c r="BG85" s="233"/>
      <c r="BH85" s="233"/>
    </row>
    <row r="86" spans="2:60">
      <c r="B86" s="92"/>
      <c r="C86" s="236" t="s">
        <v>256</v>
      </c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7"/>
      <c r="O86" s="237"/>
      <c r="P86" s="67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  <c r="AH86" s="233"/>
      <c r="AI86" s="233"/>
      <c r="AJ86" s="233"/>
      <c r="AK86" s="233"/>
      <c r="AL86" s="233"/>
      <c r="AM86" s="233"/>
      <c r="AN86" s="233"/>
      <c r="AO86" s="233"/>
      <c r="AP86" s="233"/>
      <c r="AQ86" s="233"/>
      <c r="AR86" s="233"/>
      <c r="AS86" s="233"/>
      <c r="AT86" s="233"/>
      <c r="AU86" s="233"/>
      <c r="AV86" s="233"/>
      <c r="AW86" s="233"/>
      <c r="AX86" s="233"/>
      <c r="AY86" s="233"/>
      <c r="AZ86" s="233"/>
      <c r="BA86" s="233"/>
      <c r="BB86" s="233"/>
      <c r="BC86" s="233"/>
      <c r="BD86" s="233"/>
      <c r="BE86" s="233"/>
      <c r="BF86" s="233"/>
      <c r="BG86" s="233"/>
      <c r="BH86" s="233"/>
    </row>
    <row r="87" spans="2:60" ht="30.75" customHeight="1">
      <c r="B87" s="92"/>
      <c r="C87" s="232" t="s">
        <v>257</v>
      </c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67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Y87" s="233"/>
      <c r="AZ87" s="233"/>
      <c r="BA87" s="233"/>
      <c r="BB87" s="233"/>
      <c r="BC87" s="233"/>
      <c r="BD87" s="233"/>
      <c r="BE87" s="233"/>
      <c r="BF87" s="233"/>
      <c r="BG87" s="233"/>
      <c r="BH87" s="233"/>
    </row>
    <row r="88" spans="2:60">
      <c r="B88" s="92"/>
      <c r="C88" s="232" t="s">
        <v>258</v>
      </c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67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  <c r="AH88" s="233"/>
      <c r="AI88" s="233"/>
      <c r="AJ88" s="233"/>
      <c r="AK88" s="233"/>
      <c r="AL88" s="233"/>
      <c r="AM88" s="233"/>
      <c r="AN88" s="233"/>
      <c r="AO88" s="233"/>
      <c r="AP88" s="233"/>
      <c r="AQ88" s="233"/>
      <c r="AR88" s="233"/>
      <c r="AS88" s="233"/>
      <c r="AT88" s="233"/>
      <c r="AU88" s="233"/>
      <c r="AV88" s="233"/>
      <c r="AW88" s="233"/>
      <c r="AX88" s="233"/>
      <c r="AY88" s="233"/>
      <c r="AZ88" s="233"/>
      <c r="BA88" s="233"/>
      <c r="BB88" s="233"/>
      <c r="BC88" s="233"/>
      <c r="BD88" s="233"/>
      <c r="BE88" s="233"/>
      <c r="BF88" s="233"/>
      <c r="BG88" s="233"/>
      <c r="BH88" s="233"/>
    </row>
    <row r="89" spans="2:60" ht="45" customHeight="1">
      <c r="B89" s="97" t="s">
        <v>195</v>
      </c>
      <c r="C89" s="234" t="s">
        <v>259</v>
      </c>
      <c r="D89" s="234"/>
      <c r="E89" s="234"/>
      <c r="F89" s="234"/>
      <c r="G89" s="234"/>
      <c r="H89" s="234"/>
      <c r="I89" s="234"/>
      <c r="J89" s="234"/>
      <c r="K89" s="234"/>
      <c r="L89" s="234"/>
      <c r="M89" s="234"/>
      <c r="N89" s="234"/>
      <c r="O89" s="234"/>
      <c r="P89" s="67"/>
    </row>
    <row r="90" spans="2:60" ht="30" customHeight="1">
      <c r="B90" s="92"/>
      <c r="C90" s="232" t="s">
        <v>260</v>
      </c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67"/>
      <c r="S90" s="233"/>
      <c r="T90" s="233"/>
      <c r="U90" s="233"/>
      <c r="V90" s="233"/>
      <c r="W90" s="233"/>
      <c r="X90" s="233"/>
      <c r="Y90" s="233"/>
      <c r="Z90" s="233"/>
      <c r="AA90" s="233"/>
      <c r="AB90" s="233"/>
      <c r="AC90" s="233"/>
      <c r="AD90" s="233"/>
      <c r="AE90" s="233"/>
      <c r="AF90" s="233"/>
      <c r="AG90" s="233"/>
      <c r="AH90" s="233"/>
      <c r="AI90" s="233"/>
      <c r="AJ90" s="233"/>
      <c r="AK90" s="233"/>
      <c r="AL90" s="233"/>
      <c r="AM90" s="233"/>
      <c r="AN90" s="233"/>
      <c r="AO90" s="233"/>
      <c r="AP90" s="233"/>
      <c r="AQ90" s="233"/>
      <c r="AR90" s="233"/>
      <c r="AS90" s="233"/>
      <c r="AT90" s="233"/>
      <c r="AU90" s="233"/>
      <c r="AV90" s="233"/>
      <c r="AW90" s="233"/>
      <c r="AX90" s="233"/>
      <c r="AY90" s="233"/>
      <c r="AZ90" s="233"/>
      <c r="BA90" s="233"/>
      <c r="BB90" s="233"/>
      <c r="BC90" s="233"/>
      <c r="BD90" s="233"/>
      <c r="BE90" s="233"/>
      <c r="BF90" s="233"/>
      <c r="BG90" s="233"/>
      <c r="BH90" s="233"/>
    </row>
    <row r="91" spans="2:60" ht="45" customHeight="1">
      <c r="B91" s="92"/>
      <c r="C91" s="232" t="s">
        <v>261</v>
      </c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67"/>
      <c r="S91" s="233"/>
      <c r="T91" s="233"/>
      <c r="U91" s="233"/>
      <c r="V91" s="233"/>
      <c r="W91" s="233"/>
      <c r="X91" s="233"/>
      <c r="Y91" s="233"/>
      <c r="Z91" s="233"/>
      <c r="AA91" s="233"/>
      <c r="AB91" s="233"/>
      <c r="AC91" s="233"/>
      <c r="AD91" s="233"/>
      <c r="AE91" s="233"/>
      <c r="AF91" s="233"/>
      <c r="AG91" s="233"/>
      <c r="AH91" s="233"/>
      <c r="AI91" s="233"/>
      <c r="AJ91" s="233"/>
      <c r="AK91" s="233"/>
      <c r="AL91" s="233"/>
      <c r="AM91" s="233"/>
      <c r="AN91" s="233"/>
      <c r="AO91" s="233"/>
      <c r="AP91" s="233"/>
      <c r="AQ91" s="233"/>
      <c r="AR91" s="233"/>
      <c r="AS91" s="233"/>
      <c r="AT91" s="233"/>
      <c r="AU91" s="233"/>
      <c r="AV91" s="233"/>
      <c r="AW91" s="233"/>
      <c r="AX91" s="233"/>
      <c r="AY91" s="233"/>
      <c r="AZ91" s="233"/>
      <c r="BA91" s="233"/>
      <c r="BB91" s="233"/>
      <c r="BC91" s="233"/>
      <c r="BD91" s="233"/>
      <c r="BE91" s="233"/>
      <c r="BF91" s="233"/>
      <c r="BG91" s="233"/>
      <c r="BH91" s="233"/>
    </row>
    <row r="92" spans="2:60">
      <c r="B92" s="92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67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</row>
    <row r="93" spans="2:60">
      <c r="B93" s="92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67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</row>
    <row r="94" spans="2:60">
      <c r="B94" s="92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67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</row>
    <row r="95" spans="2:60">
      <c r="B95" s="92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67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</row>
    <row r="96" spans="2:60" ht="15">
      <c r="B96" s="97" t="s">
        <v>195</v>
      </c>
      <c r="C96" s="234" t="s">
        <v>262</v>
      </c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4"/>
      <c r="O96" s="234"/>
      <c r="P96" s="67"/>
    </row>
    <row r="97" spans="2:16" ht="15">
      <c r="B97" s="97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67"/>
    </row>
    <row r="98" spans="2:16" s="144" customFormat="1" ht="38.4">
      <c r="B98" s="143" t="s">
        <v>739</v>
      </c>
      <c r="P98" s="145"/>
    </row>
    <row r="99" spans="2:16" s="144" customFormat="1" ht="121.8" customHeight="1">
      <c r="B99" s="146" t="s">
        <v>195</v>
      </c>
      <c r="C99" s="240" t="s">
        <v>740</v>
      </c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  <c r="O99" s="240"/>
      <c r="P99" s="145"/>
    </row>
    <row r="100" spans="2:16">
      <c r="B100" s="66"/>
      <c r="P100" s="67"/>
    </row>
    <row r="101" spans="2:16">
      <c r="B101" s="66"/>
      <c r="P101" s="67"/>
    </row>
    <row r="102" spans="2:16">
      <c r="B102" s="66"/>
      <c r="P102" s="67"/>
    </row>
    <row r="103" spans="2:16">
      <c r="B103" s="66"/>
      <c r="P103" s="67"/>
    </row>
    <row r="104" spans="2:16">
      <c r="B104" s="66"/>
      <c r="P104" s="67"/>
    </row>
    <row r="105" spans="2:16">
      <c r="B105" s="66"/>
      <c r="P105" s="67"/>
    </row>
    <row r="106" spans="2:16">
      <c r="B106" s="66"/>
      <c r="P106" s="67"/>
    </row>
    <row r="107" spans="2:16">
      <c r="B107" s="66"/>
      <c r="P107" s="67"/>
    </row>
    <row r="108" spans="2:16">
      <c r="B108" s="66"/>
      <c r="P108" s="67"/>
    </row>
    <row r="109" spans="2:16">
      <c r="B109" s="66"/>
      <c r="P109" s="67"/>
    </row>
    <row r="110" spans="2:16">
      <c r="B110" s="66"/>
      <c r="P110" s="67"/>
    </row>
    <row r="111" spans="2:16">
      <c r="B111" s="66"/>
      <c r="P111" s="67"/>
    </row>
    <row r="112" spans="2:16">
      <c r="B112" s="66"/>
      <c r="P112" s="67"/>
    </row>
    <row r="113" spans="2:16">
      <c r="B113" s="66"/>
      <c r="P113" s="67"/>
    </row>
    <row r="114" spans="2:16">
      <c r="B114" s="66"/>
      <c r="P114" s="67"/>
    </row>
    <row r="115" spans="2:16">
      <c r="B115" s="66"/>
      <c r="P115" s="67"/>
    </row>
    <row r="116" spans="2:16" ht="15" thickBot="1">
      <c r="B116" s="102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4"/>
    </row>
    <row r="117" spans="2:16" ht="15" thickTop="1"/>
  </sheetData>
  <mergeCells count="59">
    <mergeCell ref="C99:O99"/>
    <mergeCell ref="C44:O44"/>
    <mergeCell ref="C30:O30"/>
    <mergeCell ref="C31:O31"/>
    <mergeCell ref="C32:O32"/>
    <mergeCell ref="C33:O33"/>
    <mergeCell ref="C34:O34"/>
    <mergeCell ref="C35:O35"/>
    <mergeCell ref="C36:O36"/>
    <mergeCell ref="C37:O37"/>
    <mergeCell ref="C38:O38"/>
    <mergeCell ref="C42:O42"/>
    <mergeCell ref="C43:O43"/>
    <mergeCell ref="C59:O59"/>
    <mergeCell ref="C45:O45"/>
    <mergeCell ref="C46:O46"/>
    <mergeCell ref="C47:O47"/>
    <mergeCell ref="C48:O48"/>
    <mergeCell ref="C49:O49"/>
    <mergeCell ref="C50:O50"/>
    <mergeCell ref="C51:O51"/>
    <mergeCell ref="C52:O52"/>
    <mergeCell ref="C53:O53"/>
    <mergeCell ref="C54:O54"/>
    <mergeCell ref="C55:O55"/>
    <mergeCell ref="C79:O79"/>
    <mergeCell ref="C60:O60"/>
    <mergeCell ref="C61:O61"/>
    <mergeCell ref="C66:O66"/>
    <mergeCell ref="C67:O67"/>
    <mergeCell ref="C68:O68"/>
    <mergeCell ref="C69:O69"/>
    <mergeCell ref="C70:O70"/>
    <mergeCell ref="C71:O71"/>
    <mergeCell ref="C72:O72"/>
    <mergeCell ref="C73:O73"/>
    <mergeCell ref="C78:O78"/>
    <mergeCell ref="C80:O80"/>
    <mergeCell ref="C81:O81"/>
    <mergeCell ref="C82:O82"/>
    <mergeCell ref="S82:BH82"/>
    <mergeCell ref="C83:O83"/>
    <mergeCell ref="S83:BH83"/>
    <mergeCell ref="C84:O84"/>
    <mergeCell ref="S84:BH84"/>
    <mergeCell ref="C85:O85"/>
    <mergeCell ref="S85:BH85"/>
    <mergeCell ref="C86:O86"/>
    <mergeCell ref="S86:BH86"/>
    <mergeCell ref="C91:O91"/>
    <mergeCell ref="S91:BH91"/>
    <mergeCell ref="C96:O96"/>
    <mergeCell ref="C87:O87"/>
    <mergeCell ref="S87:BH87"/>
    <mergeCell ref="C88:O88"/>
    <mergeCell ref="S88:BH88"/>
    <mergeCell ref="C89:O89"/>
    <mergeCell ref="C90:O90"/>
    <mergeCell ref="S90:BH9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2027</vt:lpstr>
      <vt:lpstr>Условия работы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</dc:creator>
  <cp:lastModifiedBy>Димитриева Наталья</cp:lastModifiedBy>
  <dcterms:created xsi:type="dcterms:W3CDTF">2025-08-18T13:30:53Z</dcterms:created>
  <dcterms:modified xsi:type="dcterms:W3CDTF">2026-10-09T13:29:36Z</dcterms:modified>
</cp:coreProperties>
</file>