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C65FD172-3932-472C-B711-68EA3E45D02D}" xr6:coauthVersionLast="47" xr6:coauthVersionMax="47" xr10:uidLastSave="{00000000-0000-0000-0000-000000000000}"/>
  <bookViews>
    <workbookView xWindow="-28920" yWindow="-5295" windowWidth="29040" windowHeight="15720" tabRatio="868" xr2:uid="{7C3FDB0E-31DF-4DF4-9C5B-3CEAC234B055}"/>
  </bookViews>
  <sheets>
    <sheet name="2026" sheetId="43" r:id="rId1"/>
    <sheet name="Алф. указатель и усл. обознач." sheetId="44" r:id="rId2"/>
    <sheet name="POS-материалы" sheetId="45" r:id="rId3"/>
    <sheet name="Условия работы" sheetId="37" r:id="rId4"/>
    <sheet name="FuzzyLookup_AddIn_Undo_Sheet" sheetId="8" state="hidden" r:id="rId5"/>
  </sheets>
  <definedNames>
    <definedName name="_16_неделя_2021">#REF!</definedName>
    <definedName name="_xlnm._FilterDatabase" localSheetId="0" hidden="1">'2026'!$B$40:$AF$382</definedName>
    <definedName name="_xlnm._FilterDatabase" localSheetId="1" hidden="1">'Алф. указатель и усл. обознач.'!$B$13:$D$13</definedName>
    <definedName name="a">#REF!</definedName>
    <definedName name="ALVPRX" localSheetId="0">#REF!</definedName>
    <definedName name="ALVPRX" localSheetId="3">#REF!</definedName>
    <definedName name="ALVPRX">#REF!</definedName>
    <definedName name="art" localSheetId="0">#REF!</definedName>
    <definedName name="art" localSheetId="3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 localSheetId="3">#REF!</definedName>
    <definedName name="can">#REF!</definedName>
    <definedName name="canada">#REF!</definedName>
    <definedName name="cher" localSheetId="0">#REF!</definedName>
    <definedName name="cher" localSheetId="3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 localSheetId="3">#REF!</definedName>
    <definedName name="chertab">#REF!</definedName>
    <definedName name="CHUR">#REF!</definedName>
    <definedName name="COMPALV" localSheetId="0">#REF!</definedName>
    <definedName name="COMPALV" localSheetId="3">#REF!</definedName>
    <definedName name="COMPALV">#REF!</definedName>
    <definedName name="dost" localSheetId="0">#REF!</definedName>
    <definedName name="dost" localSheetId="3">#REF!</definedName>
    <definedName name="dost">#REF!</definedName>
    <definedName name="Excel_BuiltIn_Print_Area_2" localSheetId="0">#REF!</definedName>
    <definedName name="Excel_BuiltIn_Print_Area_2" localSheetId="3">#REF!</definedName>
    <definedName name="Excel_BuiltIn_Print_Area_2">#REF!</definedName>
    <definedName name="Excel_BuiltIn_Print_Area_2_1" localSheetId="0">#REF!</definedName>
    <definedName name="Excel_BuiltIn_Print_Area_2_1" localSheetId="3">#REF!</definedName>
    <definedName name="Excel_BuiltIn_Print_Area_2_1">#REF!</definedName>
    <definedName name="Excel_BuiltIn_Print_Area_2_1_1" localSheetId="0">#REF!</definedName>
    <definedName name="Excel_BuiltIn_Print_Area_2_1_1" localSheetId="3">#REF!</definedName>
    <definedName name="Excel_BuiltIn_Print_Area_2_1_1">#REF!</definedName>
    <definedName name="fff" localSheetId="0">#REF!</definedName>
    <definedName name="fff" localSheetId="3">#REF!</definedName>
    <definedName name="fff">#REF!</definedName>
    <definedName name="ffive" localSheetId="0">#REF!</definedName>
    <definedName name="ffive" localSheetId="3">#REF!</definedName>
    <definedName name="ffive">#REF!</definedName>
    <definedName name="fin" localSheetId="0">#REF!</definedName>
    <definedName name="fin" localSheetId="3">#REF!</definedName>
    <definedName name="fin">#NAME?</definedName>
    <definedName name="final" localSheetId="0">#REF!</definedName>
    <definedName name="final" localSheetId="3">#REF!</definedName>
    <definedName name="final">#NAME?</definedName>
    <definedName name="five" localSheetId="0">#REF!</definedName>
    <definedName name="five" localSheetId="3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3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 localSheetId="3">#REF!</definedName>
    <definedName name="neg">#REF!</definedName>
    <definedName name="negot" localSheetId="0">#REF!</definedName>
    <definedName name="negot" localSheetId="3">#REF!</definedName>
    <definedName name="negot">#REF!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 localSheetId="3">#REF!</definedName>
    <definedName name="notready">#REF!</definedName>
    <definedName name="now" localSheetId="0">#REF!</definedName>
    <definedName name="now" localSheetId="3">#REF!</definedName>
    <definedName name="now">#REF!</definedName>
    <definedName name="oldart" localSheetId="0">#REF!</definedName>
    <definedName name="oldart" localSheetId="3">#REF!</definedName>
    <definedName name="oldart">#REF!</definedName>
    <definedName name="otkaz" localSheetId="0">#REF!</definedName>
    <definedName name="otkaz" localSheetId="3">#REF!</definedName>
    <definedName name="otkaz">#REF!</definedName>
    <definedName name="paen" localSheetId="0">#REF!</definedName>
    <definedName name="paen" localSheetId="3">#REF!</definedName>
    <definedName name="paen">#REF!</definedName>
    <definedName name="PDXCOMP" localSheetId="0">#REF!</definedName>
    <definedName name="PDXCOMP" localSheetId="3">#REF!</definedName>
    <definedName name="PDXCOMP">#REF!</definedName>
    <definedName name="PDXSPR" localSheetId="0">#REF!</definedName>
    <definedName name="PDXSPR" localSheetId="3">#REF!</definedName>
    <definedName name="PDXSPR">#NAME?</definedName>
    <definedName name="peon" localSheetId="0">#REF!</definedName>
    <definedName name="peon" localSheetId="3">#REF!</definedName>
    <definedName name="peon">#REF!</definedName>
    <definedName name="peon2" localSheetId="0">'2026'!$C$40:$J$373</definedName>
    <definedName name="peon2">#REF!</definedName>
    <definedName name="peoni" localSheetId="0">#REF!</definedName>
    <definedName name="peoni" localSheetId="3">#REF!</definedName>
    <definedName name="peoni">#REF!</definedName>
    <definedName name="peonn" localSheetId="0">#REF!</definedName>
    <definedName name="peonn" localSheetId="3">#REF!</definedName>
    <definedName name="peonn">#NAME?</definedName>
    <definedName name="pin" localSheetId="0">#REF!</definedName>
    <definedName name="pin" localSheetId="3">#REF!</definedName>
    <definedName name="pin">#REF!</definedName>
    <definedName name="pion" localSheetId="0">#REF!</definedName>
    <definedName name="pion" localSheetId="3">#REF!</definedName>
    <definedName name="pion">#REF!</definedName>
    <definedName name="pionn" localSheetId="0">#REF!</definedName>
    <definedName name="pionn" localSheetId="3">#REF!</definedName>
    <definedName name="pionn">#REF!</definedName>
    <definedName name="pips" localSheetId="0">#REF!</definedName>
    <definedName name="pips" localSheetId="3">#REF!</definedName>
    <definedName name="pips">#REF!</definedName>
    <definedName name="piu" localSheetId="0">#REF!</definedName>
    <definedName name="piu" localSheetId="3">#REF!</definedName>
    <definedName name="piu">#REF!</definedName>
    <definedName name="ppp" localSheetId="0">#REF!</definedName>
    <definedName name="ppp" localSheetId="3">#REF!</definedName>
    <definedName name="ppp">#REF!</definedName>
    <definedName name="pppp" localSheetId="0">#REF!</definedName>
    <definedName name="pppp" localSheetId="3">#REF!</definedName>
    <definedName name="pppp">#REF!</definedName>
    <definedName name="price">#REF!</definedName>
    <definedName name="prov" localSheetId="0">#REF!</definedName>
    <definedName name="prov" localSheetId="3">#REF!</definedName>
    <definedName name="prov">#REF!</definedName>
    <definedName name="ros" localSheetId="0">#REF!</definedName>
    <definedName name="ros" localSheetId="3">#REF!</definedName>
    <definedName name="ros">#REF!</definedName>
    <definedName name="rose" localSheetId="0">#REF!</definedName>
    <definedName name="rose" localSheetId="3">#REF!</definedName>
    <definedName name="rose">#REF!</definedName>
    <definedName name="roses" localSheetId="0">#REF!</definedName>
    <definedName name="roses" localSheetId="3">#REF!</definedName>
    <definedName name="roses">#REF!</definedName>
    <definedName name="ross" localSheetId="0">#REF!</definedName>
    <definedName name="ross" localSheetId="3">#REF!</definedName>
    <definedName name="ross">#REF!</definedName>
    <definedName name="ROYAL" localSheetId="0">#REF!</definedName>
    <definedName name="ROYAL" localSheetId="3">#REF!</definedName>
    <definedName name="ROYAL">#REF!</definedName>
    <definedName name="rrr" localSheetId="0">#REF!</definedName>
    <definedName name="rrr" localSheetId="3">#REF!</definedName>
    <definedName name="rrr">#REF!</definedName>
    <definedName name="rs" localSheetId="0">#REF!</definedName>
    <definedName name="rs" localSheetId="3">#REF!</definedName>
    <definedName name="rs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 localSheetId="3">#REF!</definedName>
    <definedName name="serbro">#REF!</definedName>
    <definedName name="serbros" localSheetId="0">#REF!</definedName>
    <definedName name="serbros" localSheetId="3">#REF!</definedName>
    <definedName name="serbros">#REF!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 localSheetId="3">#REF!</definedName>
    <definedName name="stk">#REF!</definedName>
    <definedName name="stock">#REF!</definedName>
    <definedName name="stock_">#REF!</definedName>
    <definedName name="stok" localSheetId="0">#REF!</definedName>
    <definedName name="stok" localSheetId="3">#REF!</definedName>
    <definedName name="stok">#REF!</definedName>
    <definedName name="stst" localSheetId="0">#REF!</definedName>
    <definedName name="stst" localSheetId="3">#REF!</definedName>
    <definedName name="stst">#REF!</definedName>
    <definedName name="tab" localSheetId="0">#REF!</definedName>
    <definedName name="tab" localSheetId="3">#REF!</definedName>
    <definedName name="tab">#REF!</definedName>
    <definedName name="tabhug">#REF!</definedName>
    <definedName name="table" localSheetId="0">#REF!</definedName>
    <definedName name="table" localSheetId="3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 localSheetId="3">#REF!</definedName>
    <definedName name="tabt">#REF!</definedName>
    <definedName name="tabtab" localSheetId="0">#REF!</definedName>
    <definedName name="tabtab" localSheetId="3">#REF!</definedName>
    <definedName name="tabtab">#REF!</definedName>
    <definedName name="tabtabt" localSheetId="0">#REF!</definedName>
    <definedName name="tabtabt" localSheetId="3">#REF!</definedName>
    <definedName name="tabtabt">#REF!</definedName>
    <definedName name="threefive" localSheetId="0">#REF!</definedName>
    <definedName name="threefive" localSheetId="3">#REF!</definedName>
    <definedName name="threefive">#REF!</definedName>
    <definedName name="twothree" localSheetId="0">#REF!</definedName>
    <definedName name="twothree" localSheetId="3">#REF!</definedName>
    <definedName name="twothree">#REF!</definedName>
    <definedName name="usp">#REF!</definedName>
    <definedName name="зкщмм" localSheetId="0">#REF!</definedName>
    <definedName name="зкщмм" localSheetId="3">#REF!</definedName>
    <definedName name="зкщмм">#REF!</definedName>
    <definedName name="курс" localSheetId="0">#REF!</definedName>
    <definedName name="курс" localSheetId="3">#REF!</definedName>
    <definedName name="курс">#REF!</definedName>
    <definedName name="Склады" localSheetId="0">#REF!</definedName>
    <definedName name="Склады" localSheetId="3">#REF!</definedName>
    <definedName name="Склады">#REF!</definedName>
    <definedName name="ыещл" localSheetId="0">#REF!</definedName>
    <definedName name="ыещл" localSheetId="3">#REF!</definedName>
    <definedName name="ыещл">#REF!</definedName>
    <definedName name="ылдфв" localSheetId="0">#REF!</definedName>
    <definedName name="ылдфв" localSheetId="3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6" i="43" l="1"/>
  <c r="AG133" i="43" l="1"/>
  <c r="W133" i="43"/>
  <c r="S133" i="43"/>
  <c r="R133" i="43"/>
  <c r="AG142" i="43"/>
  <c r="W142" i="43"/>
  <c r="S142" i="43"/>
  <c r="R142" i="43"/>
  <c r="AG186" i="43"/>
  <c r="W186" i="43"/>
  <c r="S186" i="43"/>
  <c r="R186" i="43"/>
  <c r="AG156" i="43"/>
  <c r="W156" i="43"/>
  <c r="S156" i="43"/>
  <c r="R156" i="43"/>
  <c r="AG171" i="43"/>
  <c r="W171" i="43"/>
  <c r="S171" i="43"/>
  <c r="R171" i="43"/>
  <c r="AG166" i="43"/>
  <c r="W166" i="43"/>
  <c r="S166" i="43"/>
  <c r="R166" i="43"/>
  <c r="S364" i="43"/>
  <c r="R364" i="43"/>
  <c r="AG364" i="43"/>
  <c r="W364" i="43"/>
  <c r="AG363" i="43"/>
  <c r="W363" i="43"/>
  <c r="S363" i="43"/>
  <c r="R363" i="43"/>
  <c r="AG46" i="43"/>
  <c r="W46" i="43"/>
  <c r="S46" i="43"/>
  <c r="R46" i="43"/>
  <c r="AG253" i="43"/>
  <c r="W253" i="43"/>
  <c r="S253" i="43"/>
  <c r="R253" i="43"/>
  <c r="AG80" i="43"/>
  <c r="W80" i="43"/>
  <c r="S80" i="43"/>
  <c r="R80" i="43"/>
  <c r="AG283" i="43"/>
  <c r="W283" i="43"/>
  <c r="S283" i="43"/>
  <c r="R283" i="43"/>
  <c r="S223" i="43"/>
  <c r="R223" i="43"/>
  <c r="AG223" i="43"/>
  <c r="W223" i="43"/>
  <c r="AG60" i="43"/>
  <c r="W60" i="43"/>
  <c r="S60" i="43"/>
  <c r="R60" i="43"/>
  <c r="AG94" i="43"/>
  <c r="W94" i="43"/>
  <c r="S94" i="43"/>
  <c r="R94" i="43"/>
  <c r="S96" i="43"/>
  <c r="R96" i="43"/>
  <c r="AG96" i="43"/>
  <c r="W96" i="43"/>
  <c r="S289" i="43"/>
  <c r="R289" i="43"/>
  <c r="S288" i="43"/>
  <c r="R288" i="43"/>
  <c r="AG289" i="43"/>
  <c r="W289" i="43"/>
  <c r="AG288" i="43"/>
  <c r="W288" i="43"/>
  <c r="AG230" i="43"/>
  <c r="W230" i="43"/>
  <c r="S230" i="43"/>
  <c r="R230" i="43"/>
  <c r="AG229" i="43"/>
  <c r="W229" i="43"/>
  <c r="S229" i="43"/>
  <c r="R229" i="43"/>
  <c r="S97" i="43"/>
  <c r="AG97" i="43"/>
  <c r="W97" i="43"/>
  <c r="R97" i="43"/>
  <c r="AG332" i="43"/>
  <c r="W332" i="43"/>
  <c r="S332" i="43"/>
  <c r="R332" i="43"/>
  <c r="AG53" i="43"/>
  <c r="W53" i="43"/>
  <c r="S53" i="43"/>
  <c r="R53" i="43"/>
  <c r="AG285" i="43"/>
  <c r="W285" i="43"/>
  <c r="S285" i="43"/>
  <c r="R285" i="43"/>
  <c r="AG361" i="43"/>
  <c r="W361" i="43"/>
  <c r="R361" i="43"/>
  <c r="AG170" i="43"/>
  <c r="W170" i="43"/>
  <c r="S170" i="43"/>
  <c r="R170" i="43"/>
  <c r="AG111" i="43"/>
  <c r="W111" i="43"/>
  <c r="S111" i="43"/>
  <c r="R111" i="43"/>
  <c r="AG354" i="43"/>
  <c r="W354" i="43"/>
  <c r="S354" i="43"/>
  <c r="R354" i="43"/>
  <c r="AG372" i="43"/>
  <c r="W372" i="43"/>
  <c r="S372" i="43"/>
  <c r="R372" i="43"/>
  <c r="AG63" i="43"/>
  <c r="W63" i="43"/>
  <c r="S63" i="43"/>
  <c r="R63" i="43"/>
  <c r="S367" i="43"/>
  <c r="R367" i="43"/>
  <c r="AG367" i="43"/>
  <c r="W367" i="43"/>
  <c r="S240" i="43"/>
  <c r="R240" i="43"/>
  <c r="AG240" i="43"/>
  <c r="W240" i="43"/>
  <c r="AG136" i="43"/>
  <c r="W136" i="43"/>
  <c r="S136" i="43"/>
  <c r="R136" i="43"/>
  <c r="AG341" i="43"/>
  <c r="W341" i="43"/>
  <c r="S341" i="43"/>
  <c r="R341" i="43"/>
  <c r="AG87" i="43"/>
  <c r="W87" i="43"/>
  <c r="S87" i="43"/>
  <c r="R87" i="43"/>
  <c r="AG88" i="43"/>
  <c r="W88" i="43"/>
  <c r="S88" i="43"/>
  <c r="R88" i="43"/>
  <c r="AG209" i="43"/>
  <c r="W209" i="43"/>
  <c r="S209" i="43"/>
  <c r="R209" i="43"/>
  <c r="AG196" i="43"/>
  <c r="W196" i="43"/>
  <c r="S196" i="43"/>
  <c r="R196" i="43"/>
  <c r="AG175" i="43"/>
  <c r="W175" i="43"/>
  <c r="S175" i="43"/>
  <c r="R175" i="43"/>
  <c r="S292" i="43"/>
  <c r="R292" i="43"/>
  <c r="AG291" i="43"/>
  <c r="W291" i="43"/>
  <c r="S291" i="43"/>
  <c r="R291" i="43"/>
  <c r="AG249" i="43"/>
  <c r="W249" i="43"/>
  <c r="S249" i="43"/>
  <c r="R249" i="43"/>
  <c r="AG248" i="43"/>
  <c r="W248" i="43"/>
  <c r="S248" i="43"/>
  <c r="R248" i="43"/>
  <c r="S361" i="43" l="1"/>
  <c r="AG269" i="43" l="1"/>
  <c r="W269" i="43"/>
  <c r="S269" i="43"/>
  <c r="R269" i="43"/>
  <c r="AG267" i="43"/>
  <c r="W267" i="43"/>
  <c r="S267" i="43"/>
  <c r="R267" i="43"/>
  <c r="AG266" i="43"/>
  <c r="W266" i="43"/>
  <c r="S266" i="43"/>
  <c r="R266" i="43"/>
  <c r="AG181" i="43"/>
  <c r="W181" i="43"/>
  <c r="S181" i="43"/>
  <c r="R181" i="43"/>
  <c r="AG259" i="43"/>
  <c r="W259" i="43"/>
  <c r="S259" i="43"/>
  <c r="R259" i="43"/>
  <c r="AG257" i="43"/>
  <c r="W257" i="43"/>
  <c r="S257" i="43"/>
  <c r="R257" i="43"/>
  <c r="S201" i="43"/>
  <c r="R201" i="43"/>
  <c r="AG202" i="43"/>
  <c r="W202" i="43"/>
  <c r="S202" i="43"/>
  <c r="R202" i="43"/>
  <c r="AG201" i="43"/>
  <c r="W201" i="43"/>
  <c r="W39" i="43"/>
  <c r="X36" i="43"/>
  <c r="S35" i="43"/>
  <c r="X35" i="43" s="1"/>
  <c r="S34" i="43"/>
  <c r="X34" i="43" s="1"/>
  <c r="W373" i="43"/>
  <c r="W371" i="43"/>
  <c r="W370" i="43"/>
  <c r="W368" i="43"/>
  <c r="W366" i="43"/>
  <c r="W365" i="43"/>
  <c r="W362" i="43"/>
  <c r="W360" i="43"/>
  <c r="W359" i="43"/>
  <c r="W358" i="43"/>
  <c r="W357" i="43"/>
  <c r="W356" i="43"/>
  <c r="W355" i="43"/>
  <c r="W353" i="43"/>
  <c r="W352" i="43"/>
  <c r="W351" i="43"/>
  <c r="W350" i="43"/>
  <c r="W349" i="43"/>
  <c r="W348" i="43"/>
  <c r="W347" i="43"/>
  <c r="W346" i="43"/>
  <c r="W344" i="43"/>
  <c r="W343" i="43"/>
  <c r="W342" i="43"/>
  <c r="W340" i="43"/>
  <c r="W339" i="43"/>
  <c r="W336" i="43"/>
  <c r="W335" i="43"/>
  <c r="W334" i="43"/>
  <c r="W333" i="43"/>
  <c r="W331" i="43"/>
  <c r="W330" i="43"/>
  <c r="W329" i="43"/>
  <c r="W327" i="43"/>
  <c r="W326" i="43"/>
  <c r="W325" i="43"/>
  <c r="W324" i="43"/>
  <c r="W323" i="43"/>
  <c r="W322" i="43"/>
  <c r="W321" i="43"/>
  <c r="W320" i="43"/>
  <c r="W319" i="43"/>
  <c r="W318" i="43"/>
  <c r="W317" i="43"/>
  <c r="W316" i="43"/>
  <c r="W315" i="43"/>
  <c r="W314" i="43"/>
  <c r="W313" i="43"/>
  <c r="W312" i="43"/>
  <c r="W311" i="43"/>
  <c r="W310" i="43"/>
  <c r="W309" i="43"/>
  <c r="W308" i="43"/>
  <c r="W307" i="43"/>
  <c r="W306" i="43"/>
  <c r="W305" i="43"/>
  <c r="W304" i="43"/>
  <c r="W303" i="43"/>
  <c r="W302" i="43"/>
  <c r="W301" i="43"/>
  <c r="W300" i="43"/>
  <c r="W299" i="43"/>
  <c r="W298" i="43"/>
  <c r="W297" i="43"/>
  <c r="W296" i="43"/>
  <c r="W295" i="43"/>
  <c r="W294" i="43"/>
  <c r="W293" i="43"/>
  <c r="W292" i="43"/>
  <c r="W290" i="43"/>
  <c r="W287" i="43"/>
  <c r="W286" i="43"/>
  <c r="W284" i="43"/>
  <c r="W282" i="43"/>
  <c r="W281" i="43"/>
  <c r="W280" i="43"/>
  <c r="W278" i="43"/>
  <c r="W277" i="43"/>
  <c r="W276" i="43"/>
  <c r="W275" i="43"/>
  <c r="W274" i="43"/>
  <c r="W273" i="43"/>
  <c r="W272" i="43"/>
  <c r="W271" i="43"/>
  <c r="W270" i="43"/>
  <c r="W268" i="43"/>
  <c r="W265" i="43"/>
  <c r="W264" i="43"/>
  <c r="W263" i="43"/>
  <c r="W262" i="43"/>
  <c r="W261" i="43"/>
  <c r="W260" i="43"/>
  <c r="W258" i="43"/>
  <c r="W256" i="43"/>
  <c r="W255" i="43"/>
  <c r="W254" i="43"/>
  <c r="W252" i="43"/>
  <c r="W251" i="43"/>
  <c r="W250" i="43"/>
  <c r="W247" i="43"/>
  <c r="W244" i="43"/>
  <c r="W242" i="43"/>
  <c r="W241" i="43"/>
  <c r="W239" i="43"/>
  <c r="W238" i="43"/>
  <c r="W237" i="43"/>
  <c r="W236" i="43"/>
  <c r="W235" i="43"/>
  <c r="W234" i="43"/>
  <c r="W233" i="43"/>
  <c r="W232" i="43"/>
  <c r="W231" i="43"/>
  <c r="W228" i="43"/>
  <c r="W227" i="43"/>
  <c r="W226" i="43"/>
  <c r="W225" i="43"/>
  <c r="W224" i="43"/>
  <c r="W222" i="43"/>
  <c r="W221" i="43"/>
  <c r="W220" i="43"/>
  <c r="W219" i="43"/>
  <c r="W218" i="43"/>
  <c r="W217" i="43"/>
  <c r="W216" i="43"/>
  <c r="W215" i="43"/>
  <c r="W214" i="43"/>
  <c r="W213" i="43"/>
  <c r="W212" i="43"/>
  <c r="W211" i="43"/>
  <c r="W210" i="43"/>
  <c r="W208" i="43"/>
  <c r="W207" i="43"/>
  <c r="W206" i="43"/>
  <c r="W205" i="43"/>
  <c r="W204" i="43"/>
  <c r="W203" i="43"/>
  <c r="W200" i="43"/>
  <c r="W198" i="43"/>
  <c r="W197" i="43"/>
  <c r="W195" i="43"/>
  <c r="W194" i="43"/>
  <c r="W193" i="43"/>
  <c r="W192" i="43"/>
  <c r="W191" i="43"/>
  <c r="W190" i="43"/>
  <c r="W189" i="43"/>
  <c r="W188" i="43"/>
  <c r="W187" i="43"/>
  <c r="W183" i="43"/>
  <c r="W182" i="43"/>
  <c r="W180" i="43"/>
  <c r="W179" i="43"/>
  <c r="W178" i="43"/>
  <c r="W177" i="43"/>
  <c r="W176" i="43"/>
  <c r="W174" i="43"/>
  <c r="W173" i="43"/>
  <c r="W172" i="43"/>
  <c r="W169" i="43"/>
  <c r="W168" i="43"/>
  <c r="W167" i="43"/>
  <c r="W165" i="43"/>
  <c r="W164" i="43"/>
  <c r="W163" i="43"/>
  <c r="W162" i="43"/>
  <c r="W161" i="43"/>
  <c r="W160" i="43"/>
  <c r="W159" i="43"/>
  <c r="W158" i="43"/>
  <c r="W157" i="43"/>
  <c r="W155" i="43"/>
  <c r="W154" i="43"/>
  <c r="W152" i="43"/>
  <c r="W151" i="43"/>
  <c r="W150" i="43"/>
  <c r="W149" i="43"/>
  <c r="W148" i="43"/>
  <c r="W147" i="43"/>
  <c r="W146" i="43"/>
  <c r="W145" i="43"/>
  <c r="W144" i="43"/>
  <c r="W143" i="43"/>
  <c r="W141" i="43"/>
  <c r="W140" i="43"/>
  <c r="W139" i="43"/>
  <c r="W138" i="43"/>
  <c r="W137" i="43"/>
  <c r="W135" i="43"/>
  <c r="W134" i="43"/>
  <c r="W132" i="43"/>
  <c r="W131" i="43"/>
  <c r="W130" i="43"/>
  <c r="W129" i="43"/>
  <c r="W128" i="43"/>
  <c r="W127" i="43"/>
  <c r="W126" i="43"/>
  <c r="W125" i="43"/>
  <c r="W124" i="43"/>
  <c r="W123" i="43"/>
  <c r="W122" i="43"/>
  <c r="W121" i="43"/>
  <c r="W120" i="43"/>
  <c r="W119" i="43"/>
  <c r="W118" i="43"/>
  <c r="W117" i="43"/>
  <c r="W116" i="43"/>
  <c r="W115" i="43"/>
  <c r="W114" i="43"/>
  <c r="W113" i="43"/>
  <c r="W112" i="43"/>
  <c r="W110" i="43"/>
  <c r="W109" i="43"/>
  <c r="W108" i="43"/>
  <c r="W107" i="43"/>
  <c r="W106" i="43"/>
  <c r="W104" i="43"/>
  <c r="W103" i="43"/>
  <c r="W102" i="43"/>
  <c r="W101" i="43"/>
  <c r="W98" i="43"/>
  <c r="W95" i="43"/>
  <c r="W93" i="43"/>
  <c r="W92" i="43"/>
  <c r="W91" i="43"/>
  <c r="W90" i="43"/>
  <c r="W89" i="43"/>
  <c r="W86" i="43"/>
  <c r="W85" i="43"/>
  <c r="W84" i="43"/>
  <c r="W83" i="43"/>
  <c r="W81" i="43"/>
  <c r="W79" i="43"/>
  <c r="W78" i="43"/>
  <c r="Q379" i="43" s="1"/>
  <c r="W77" i="43"/>
  <c r="W76" i="43"/>
  <c r="W75" i="43"/>
  <c r="W74" i="43"/>
  <c r="W73" i="43"/>
  <c r="W72" i="43"/>
  <c r="W71" i="43"/>
  <c r="W70" i="43"/>
  <c r="W69" i="43"/>
  <c r="W68" i="43"/>
  <c r="W67" i="43"/>
  <c r="W66" i="43"/>
  <c r="Q377" i="43" s="1"/>
  <c r="W65" i="43"/>
  <c r="W64" i="43"/>
  <c r="W62" i="43"/>
  <c r="W61" i="43"/>
  <c r="W59" i="43"/>
  <c r="W58" i="43"/>
  <c r="W57" i="43"/>
  <c r="Q376" i="43" s="1"/>
  <c r="W56" i="43"/>
  <c r="W55" i="43"/>
  <c r="W54" i="43"/>
  <c r="W52" i="43"/>
  <c r="W50" i="43"/>
  <c r="W49" i="43"/>
  <c r="W48" i="43"/>
  <c r="W47" i="43"/>
  <c r="W44" i="43"/>
  <c r="W45" i="43"/>
  <c r="W43" i="43"/>
  <c r="Q378" i="43" s="1"/>
  <c r="R18" i="43" l="1"/>
  <c r="Q380" i="43"/>
  <c r="Q374" i="43"/>
  <c r="Q375" i="43"/>
  <c r="R12" i="43"/>
  <c r="E31" i="43" s="1"/>
  <c r="F15" i="44"/>
  <c r="G15" i="44" s="1"/>
  <c r="H15" i="44" s="1"/>
  <c r="F16" i="44"/>
  <c r="G16" i="44" s="1"/>
  <c r="H16" i="44" s="1"/>
  <c r="F17" i="44"/>
  <c r="G17" i="44" s="1"/>
  <c r="H17" i="44" s="1"/>
  <c r="F18" i="44"/>
  <c r="G18" i="44" s="1"/>
  <c r="H18" i="44" s="1"/>
  <c r="F19" i="44"/>
  <c r="G19" i="44" s="1"/>
  <c r="H19" i="44" s="1"/>
  <c r="F20" i="44"/>
  <c r="G20" i="44" s="1"/>
  <c r="H20" i="44" s="1"/>
  <c r="F21" i="44"/>
  <c r="G21" i="44" s="1"/>
  <c r="H21" i="44" s="1"/>
  <c r="F22" i="44"/>
  <c r="G22" i="44" s="1"/>
  <c r="H22" i="44" s="1"/>
  <c r="F23" i="44"/>
  <c r="G23" i="44" s="1"/>
  <c r="H23" i="44" s="1"/>
  <c r="F24" i="44"/>
  <c r="G24" i="44" s="1"/>
  <c r="H24" i="44" s="1"/>
  <c r="F25" i="44"/>
  <c r="G25" i="44" s="1"/>
  <c r="H25" i="44" s="1"/>
  <c r="F26" i="44"/>
  <c r="G26" i="44" s="1"/>
  <c r="H26" i="44" s="1"/>
  <c r="F27" i="44"/>
  <c r="G27" i="44" s="1"/>
  <c r="H27" i="44" s="1"/>
  <c r="F28" i="44"/>
  <c r="G28" i="44" s="1"/>
  <c r="H28" i="44" s="1"/>
  <c r="F29" i="44"/>
  <c r="G29" i="44" s="1"/>
  <c r="H29" i="44" s="1"/>
  <c r="F30" i="44"/>
  <c r="G30" i="44" s="1"/>
  <c r="H30" i="44" s="1"/>
  <c r="F31" i="44"/>
  <c r="G31" i="44" s="1"/>
  <c r="H31" i="44" s="1"/>
  <c r="F32" i="44"/>
  <c r="G32" i="44" s="1"/>
  <c r="H32" i="44" s="1"/>
  <c r="F33" i="44"/>
  <c r="G33" i="44" s="1"/>
  <c r="H33" i="44" s="1"/>
  <c r="F34" i="44"/>
  <c r="G34" i="44" s="1"/>
  <c r="H34" i="44" s="1"/>
  <c r="F35" i="44"/>
  <c r="G35" i="44" s="1"/>
  <c r="H35" i="44" s="1"/>
  <c r="F36" i="44"/>
  <c r="G36" i="44" s="1"/>
  <c r="H36" i="44" s="1"/>
  <c r="F37" i="44"/>
  <c r="G37" i="44" s="1"/>
  <c r="H37" i="44" s="1"/>
  <c r="F38" i="44"/>
  <c r="G38" i="44" s="1"/>
  <c r="H38" i="44" s="1"/>
  <c r="F39" i="44"/>
  <c r="G39" i="44" s="1"/>
  <c r="H39" i="44" s="1"/>
  <c r="F40" i="44"/>
  <c r="G40" i="44" s="1"/>
  <c r="H40" i="44" s="1"/>
  <c r="F41" i="44"/>
  <c r="G41" i="44" s="1"/>
  <c r="H41" i="44" s="1"/>
  <c r="F42" i="44"/>
  <c r="G42" i="44" s="1"/>
  <c r="H42" i="44" s="1"/>
  <c r="F43" i="44"/>
  <c r="G43" i="44" s="1"/>
  <c r="H43" i="44" s="1"/>
  <c r="F44" i="44"/>
  <c r="G44" i="44" s="1"/>
  <c r="H44" i="44" s="1"/>
  <c r="F45" i="44"/>
  <c r="G45" i="44" s="1"/>
  <c r="H45" i="44" s="1"/>
  <c r="F46" i="44"/>
  <c r="G46" i="44" s="1"/>
  <c r="H46" i="44" s="1"/>
  <c r="F47" i="44"/>
  <c r="G47" i="44" s="1"/>
  <c r="H47" i="44" s="1"/>
  <c r="F48" i="44"/>
  <c r="G48" i="44" s="1"/>
  <c r="H48" i="44" s="1"/>
  <c r="F49" i="44"/>
  <c r="G49" i="44" s="1"/>
  <c r="H49" i="44" s="1"/>
  <c r="F50" i="44"/>
  <c r="G50" i="44" s="1"/>
  <c r="H50" i="44" s="1"/>
  <c r="F51" i="44"/>
  <c r="G51" i="44" s="1"/>
  <c r="H51" i="44" s="1"/>
  <c r="F52" i="44"/>
  <c r="G52" i="44" s="1"/>
  <c r="H52" i="44" s="1"/>
  <c r="F53" i="44"/>
  <c r="G53" i="44" s="1"/>
  <c r="H53" i="44" s="1"/>
  <c r="F54" i="44"/>
  <c r="G54" i="44" s="1"/>
  <c r="H54" i="44" s="1"/>
  <c r="F55" i="44"/>
  <c r="G55" i="44" s="1"/>
  <c r="H55" i="44" s="1"/>
  <c r="F56" i="44"/>
  <c r="G56" i="44" s="1"/>
  <c r="H56" i="44" s="1"/>
  <c r="F57" i="44"/>
  <c r="G57" i="44" s="1"/>
  <c r="H57" i="44" s="1"/>
  <c r="F58" i="44"/>
  <c r="G58" i="44" s="1"/>
  <c r="H58" i="44" s="1"/>
  <c r="F59" i="44"/>
  <c r="G59" i="44" s="1"/>
  <c r="H59" i="44" s="1"/>
  <c r="F60" i="44"/>
  <c r="G60" i="44" s="1"/>
  <c r="H60" i="44" s="1"/>
  <c r="F61" i="44"/>
  <c r="G61" i="44" s="1"/>
  <c r="H61" i="44" s="1"/>
  <c r="F62" i="44"/>
  <c r="G62" i="44" s="1"/>
  <c r="H62" i="44" s="1"/>
  <c r="F63" i="44"/>
  <c r="G63" i="44" s="1"/>
  <c r="H63" i="44" s="1"/>
  <c r="F64" i="44"/>
  <c r="G64" i="44" s="1"/>
  <c r="H64" i="44" s="1"/>
  <c r="F65" i="44"/>
  <c r="G65" i="44" s="1"/>
  <c r="H65" i="44" s="1"/>
  <c r="F66" i="44"/>
  <c r="G66" i="44" s="1"/>
  <c r="H66" i="44" s="1"/>
  <c r="F67" i="44"/>
  <c r="G67" i="44" s="1"/>
  <c r="H67" i="44" s="1"/>
  <c r="F68" i="44"/>
  <c r="G68" i="44" s="1"/>
  <c r="H68" i="44" s="1"/>
  <c r="F69" i="44"/>
  <c r="G69" i="44" s="1"/>
  <c r="H69" i="44" s="1"/>
  <c r="F70" i="44"/>
  <c r="G70" i="44" s="1"/>
  <c r="H70" i="44" s="1"/>
  <c r="F71" i="44"/>
  <c r="G71" i="44" s="1"/>
  <c r="H71" i="44" s="1"/>
  <c r="F72" i="44"/>
  <c r="G72" i="44" s="1"/>
  <c r="H72" i="44" s="1"/>
  <c r="F73" i="44"/>
  <c r="G73" i="44" s="1"/>
  <c r="H73" i="44" s="1"/>
  <c r="F74" i="44"/>
  <c r="G74" i="44" s="1"/>
  <c r="H74" i="44" s="1"/>
  <c r="F75" i="44"/>
  <c r="G75" i="44" s="1"/>
  <c r="H75" i="44" s="1"/>
  <c r="F76" i="44"/>
  <c r="G76" i="44" s="1"/>
  <c r="H76" i="44" s="1"/>
  <c r="F77" i="44"/>
  <c r="G77" i="44" s="1"/>
  <c r="H77" i="44" s="1"/>
  <c r="F78" i="44"/>
  <c r="G78" i="44" s="1"/>
  <c r="H78" i="44" s="1"/>
  <c r="F79" i="44"/>
  <c r="G79" i="44" s="1"/>
  <c r="H79" i="44" s="1"/>
  <c r="F80" i="44"/>
  <c r="G80" i="44" s="1"/>
  <c r="H80" i="44" s="1"/>
  <c r="F81" i="44"/>
  <c r="G81" i="44" s="1"/>
  <c r="H81" i="44" s="1"/>
  <c r="F82" i="44"/>
  <c r="G82" i="44" s="1"/>
  <c r="H82" i="44" s="1"/>
  <c r="F83" i="44"/>
  <c r="G83" i="44" s="1"/>
  <c r="H83" i="44" s="1"/>
  <c r="F84" i="44"/>
  <c r="G84" i="44" s="1"/>
  <c r="H84" i="44" s="1"/>
  <c r="F85" i="44"/>
  <c r="G85" i="44" s="1"/>
  <c r="H85" i="44" s="1"/>
  <c r="F86" i="44"/>
  <c r="G86" i="44" s="1"/>
  <c r="H86" i="44" s="1"/>
  <c r="F87" i="44"/>
  <c r="G87" i="44" s="1"/>
  <c r="H87" i="44" s="1"/>
  <c r="F88" i="44"/>
  <c r="G88" i="44" s="1"/>
  <c r="H88" i="44" s="1"/>
  <c r="F89" i="44"/>
  <c r="G89" i="44" s="1"/>
  <c r="H89" i="44" s="1"/>
  <c r="F90" i="44"/>
  <c r="G90" i="44" s="1"/>
  <c r="H90" i="44" s="1"/>
  <c r="F91" i="44"/>
  <c r="G91" i="44" s="1"/>
  <c r="H91" i="44" s="1"/>
  <c r="F92" i="44"/>
  <c r="G92" i="44" s="1"/>
  <c r="H92" i="44" s="1"/>
  <c r="F93" i="44"/>
  <c r="G93" i="44" s="1"/>
  <c r="H93" i="44" s="1"/>
  <c r="F94" i="44"/>
  <c r="G94" i="44" s="1"/>
  <c r="H94" i="44" s="1"/>
  <c r="F95" i="44"/>
  <c r="G95" i="44" s="1"/>
  <c r="H95" i="44" s="1"/>
  <c r="F96" i="44"/>
  <c r="G96" i="44" s="1"/>
  <c r="H96" i="44" s="1"/>
  <c r="F97" i="44"/>
  <c r="G97" i="44" s="1"/>
  <c r="H97" i="44" s="1"/>
  <c r="F98" i="44"/>
  <c r="G98" i="44" s="1"/>
  <c r="H98" i="44" s="1"/>
  <c r="F99" i="44"/>
  <c r="G99" i="44" s="1"/>
  <c r="H99" i="44" s="1"/>
  <c r="F100" i="44"/>
  <c r="G100" i="44" s="1"/>
  <c r="H100" i="44" s="1"/>
  <c r="F101" i="44"/>
  <c r="G101" i="44" s="1"/>
  <c r="H101" i="44" s="1"/>
  <c r="F102" i="44"/>
  <c r="G102" i="44" s="1"/>
  <c r="H102" i="44" s="1"/>
  <c r="F103" i="44"/>
  <c r="G103" i="44" s="1"/>
  <c r="H103" i="44" s="1"/>
  <c r="F104" i="44"/>
  <c r="G104" i="44" s="1"/>
  <c r="H104" i="44" s="1"/>
  <c r="F105" i="44"/>
  <c r="G105" i="44" s="1"/>
  <c r="H105" i="44" s="1"/>
  <c r="F106" i="44"/>
  <c r="G106" i="44" s="1"/>
  <c r="H106" i="44" s="1"/>
  <c r="F107" i="44"/>
  <c r="G107" i="44" s="1"/>
  <c r="H107" i="44" s="1"/>
  <c r="F108" i="44"/>
  <c r="G108" i="44" s="1"/>
  <c r="H108" i="44" s="1"/>
  <c r="F109" i="44"/>
  <c r="G109" i="44" s="1"/>
  <c r="H109" i="44" s="1"/>
  <c r="F110" i="44"/>
  <c r="G110" i="44" s="1"/>
  <c r="H110" i="44" s="1"/>
  <c r="F111" i="44"/>
  <c r="G111" i="44" s="1"/>
  <c r="H111" i="44" s="1"/>
  <c r="F112" i="44"/>
  <c r="G112" i="44" s="1"/>
  <c r="H112" i="44" s="1"/>
  <c r="F113" i="44"/>
  <c r="G113" i="44" s="1"/>
  <c r="H113" i="44" s="1"/>
  <c r="F114" i="44"/>
  <c r="G114" i="44" s="1"/>
  <c r="H114" i="44" s="1"/>
  <c r="F115" i="44"/>
  <c r="G115" i="44" s="1"/>
  <c r="H115" i="44" s="1"/>
  <c r="F116" i="44"/>
  <c r="G116" i="44" s="1"/>
  <c r="H116" i="44" s="1"/>
  <c r="F117" i="44"/>
  <c r="G117" i="44" s="1"/>
  <c r="H117" i="44" s="1"/>
  <c r="F118" i="44"/>
  <c r="G118" i="44" s="1"/>
  <c r="H118" i="44" s="1"/>
  <c r="F119" i="44"/>
  <c r="G119" i="44" s="1"/>
  <c r="H119" i="44" s="1"/>
  <c r="F120" i="44"/>
  <c r="G120" i="44" s="1"/>
  <c r="H120" i="44" s="1"/>
  <c r="F121" i="44"/>
  <c r="G121" i="44" s="1"/>
  <c r="H121" i="44" s="1"/>
  <c r="F122" i="44"/>
  <c r="G122" i="44" s="1"/>
  <c r="H122" i="44" s="1"/>
  <c r="F123" i="44"/>
  <c r="G123" i="44" s="1"/>
  <c r="H123" i="44" s="1"/>
  <c r="F124" i="44"/>
  <c r="G124" i="44" s="1"/>
  <c r="H124" i="44" s="1"/>
  <c r="F125" i="44"/>
  <c r="G125" i="44" s="1"/>
  <c r="H125" i="44" s="1"/>
  <c r="F126" i="44"/>
  <c r="G126" i="44" s="1"/>
  <c r="H126" i="44" s="1"/>
  <c r="F127" i="44"/>
  <c r="G127" i="44" s="1"/>
  <c r="H127" i="44" s="1"/>
  <c r="F128" i="44"/>
  <c r="G128" i="44" s="1"/>
  <c r="H128" i="44" s="1"/>
  <c r="F129" i="44"/>
  <c r="G129" i="44" s="1"/>
  <c r="H129" i="44" s="1"/>
  <c r="F130" i="44"/>
  <c r="G130" i="44" s="1"/>
  <c r="H130" i="44" s="1"/>
  <c r="F131" i="44"/>
  <c r="G131" i="44" s="1"/>
  <c r="H131" i="44" s="1"/>
  <c r="F132" i="44"/>
  <c r="G132" i="44" s="1"/>
  <c r="H132" i="44" s="1"/>
  <c r="F133" i="44"/>
  <c r="G133" i="44" s="1"/>
  <c r="H133" i="44" s="1"/>
  <c r="F134" i="44"/>
  <c r="G134" i="44" s="1"/>
  <c r="H134" i="44" s="1"/>
  <c r="F135" i="44"/>
  <c r="G135" i="44" s="1"/>
  <c r="H135" i="44" s="1"/>
  <c r="F136" i="44"/>
  <c r="G136" i="44" s="1"/>
  <c r="H136" i="44" s="1"/>
  <c r="F137" i="44"/>
  <c r="G137" i="44" s="1"/>
  <c r="H137" i="44" s="1"/>
  <c r="F138" i="44"/>
  <c r="G138" i="44" s="1"/>
  <c r="H138" i="44" s="1"/>
  <c r="F139" i="44"/>
  <c r="G139" i="44" s="1"/>
  <c r="H139" i="44" s="1"/>
  <c r="F140" i="44"/>
  <c r="G140" i="44" s="1"/>
  <c r="H140" i="44" s="1"/>
  <c r="F141" i="44"/>
  <c r="G141" i="44" s="1"/>
  <c r="H141" i="44" s="1"/>
  <c r="F142" i="44"/>
  <c r="G142" i="44" s="1"/>
  <c r="H142" i="44" s="1"/>
  <c r="F143" i="44"/>
  <c r="G143" i="44" s="1"/>
  <c r="H143" i="44" s="1"/>
  <c r="F144" i="44"/>
  <c r="G144" i="44" s="1"/>
  <c r="H144" i="44" s="1"/>
  <c r="F14" i="44"/>
  <c r="G14" i="44" s="1"/>
  <c r="H14" i="44" s="1"/>
  <c r="R36" i="43" l="1"/>
  <c r="T36" i="43" s="1"/>
  <c r="R34" i="43"/>
  <c r="T34" i="43" s="1"/>
  <c r="R35" i="43"/>
  <c r="AG43" i="43"/>
  <c r="AG44" i="43"/>
  <c r="AG45" i="43"/>
  <c r="AG47" i="43"/>
  <c r="AG48" i="43"/>
  <c r="AG49" i="43"/>
  <c r="AG50" i="43"/>
  <c r="AG52" i="43"/>
  <c r="AG54" i="43"/>
  <c r="AG55" i="43"/>
  <c r="AG56" i="43"/>
  <c r="AG57" i="43"/>
  <c r="AG58" i="43"/>
  <c r="AG59" i="43"/>
  <c r="AG61" i="43"/>
  <c r="AG62" i="43"/>
  <c r="AG64" i="43"/>
  <c r="AG65" i="43"/>
  <c r="AG66" i="43"/>
  <c r="AG67" i="43"/>
  <c r="AG68" i="43"/>
  <c r="AG69" i="43"/>
  <c r="AG70" i="43"/>
  <c r="AG71" i="43"/>
  <c r="AG72" i="43"/>
  <c r="AG73" i="43"/>
  <c r="AG74" i="43"/>
  <c r="AG75" i="43"/>
  <c r="AG76" i="43"/>
  <c r="AG77" i="43"/>
  <c r="AG78" i="43"/>
  <c r="AG79" i="43"/>
  <c r="AG81" i="43"/>
  <c r="AG83" i="43"/>
  <c r="AG84" i="43"/>
  <c r="AG85" i="43"/>
  <c r="AG86" i="43"/>
  <c r="AG89" i="43"/>
  <c r="AG90" i="43"/>
  <c r="AG91" i="43"/>
  <c r="AG92" i="43"/>
  <c r="AG93" i="43"/>
  <c r="AG95" i="43"/>
  <c r="AG98" i="43"/>
  <c r="AG101" i="43"/>
  <c r="AG102" i="43"/>
  <c r="AG103" i="43"/>
  <c r="AG104" i="43"/>
  <c r="AG106" i="43"/>
  <c r="AG107" i="43"/>
  <c r="AG108" i="43"/>
  <c r="AG109" i="43"/>
  <c r="AG110" i="43"/>
  <c r="AG112" i="43"/>
  <c r="AG113" i="43"/>
  <c r="AG114" i="43"/>
  <c r="AG115" i="43"/>
  <c r="AG116" i="43"/>
  <c r="AG117" i="43"/>
  <c r="AG118" i="43"/>
  <c r="AG119" i="43"/>
  <c r="AG120" i="43"/>
  <c r="AG121" i="43"/>
  <c r="AG122" i="43"/>
  <c r="AG123" i="43"/>
  <c r="AG124" i="43"/>
  <c r="AG125" i="43"/>
  <c r="AG126" i="43"/>
  <c r="AG127" i="43"/>
  <c r="AG128" i="43"/>
  <c r="AG129" i="43"/>
  <c r="AG130" i="43"/>
  <c r="AG131" i="43"/>
  <c r="AG132" i="43"/>
  <c r="AG134" i="43"/>
  <c r="AG135" i="43"/>
  <c r="AG137" i="43"/>
  <c r="AG138" i="43"/>
  <c r="AG139" i="43"/>
  <c r="AG140" i="43"/>
  <c r="AG141" i="43"/>
  <c r="AG143" i="43"/>
  <c r="AG144" i="43"/>
  <c r="AG145" i="43"/>
  <c r="AG146" i="43"/>
  <c r="AG147" i="43"/>
  <c r="AG148" i="43"/>
  <c r="AG149" i="43"/>
  <c r="AG150" i="43"/>
  <c r="AG151" i="43"/>
  <c r="AG152" i="43"/>
  <c r="AG154" i="43"/>
  <c r="AG155" i="43"/>
  <c r="AG157" i="43"/>
  <c r="AG158" i="43"/>
  <c r="AG159" i="43"/>
  <c r="AG160" i="43"/>
  <c r="AG161" i="43"/>
  <c r="AG162" i="43"/>
  <c r="AG163" i="43"/>
  <c r="AG164" i="43"/>
  <c r="AG165" i="43"/>
  <c r="AG167" i="43"/>
  <c r="AG168" i="43"/>
  <c r="AG169" i="43"/>
  <c r="AG172" i="43"/>
  <c r="AG173" i="43"/>
  <c r="AG174" i="43"/>
  <c r="AG176" i="43"/>
  <c r="AG177" i="43"/>
  <c r="AG178" i="43"/>
  <c r="AG179" i="43"/>
  <c r="AG180" i="43"/>
  <c r="AG182" i="43"/>
  <c r="AG183" i="43"/>
  <c r="AG187" i="43"/>
  <c r="AG188" i="43"/>
  <c r="AG189" i="43"/>
  <c r="AG190" i="43"/>
  <c r="AG191" i="43"/>
  <c r="AG192" i="43"/>
  <c r="AG193" i="43"/>
  <c r="AG194" i="43"/>
  <c r="AG195" i="43"/>
  <c r="AG197" i="43"/>
  <c r="AG198" i="43"/>
  <c r="AG200" i="43"/>
  <c r="AG203" i="43"/>
  <c r="AG204" i="43"/>
  <c r="AG205" i="43"/>
  <c r="AG206" i="43"/>
  <c r="AG207" i="43"/>
  <c r="AG208" i="43"/>
  <c r="AG210" i="43"/>
  <c r="AG211" i="43"/>
  <c r="AG212" i="43"/>
  <c r="AG213" i="43"/>
  <c r="AG214" i="43"/>
  <c r="AG215" i="43"/>
  <c r="AG216" i="43"/>
  <c r="AG217" i="43"/>
  <c r="AG218" i="43"/>
  <c r="AG219" i="43"/>
  <c r="AG220" i="43"/>
  <c r="AG221" i="43"/>
  <c r="AG222" i="43"/>
  <c r="AG224" i="43"/>
  <c r="AG225" i="43"/>
  <c r="AG226" i="43"/>
  <c r="AG227" i="43"/>
  <c r="AG228" i="43"/>
  <c r="AG231" i="43"/>
  <c r="AG232" i="43"/>
  <c r="AG233" i="43"/>
  <c r="AG234" i="43"/>
  <c r="AG235" i="43"/>
  <c r="AG236" i="43"/>
  <c r="AG237" i="43"/>
  <c r="AG238" i="43"/>
  <c r="AG239" i="43"/>
  <c r="AG241" i="43"/>
  <c r="AG242" i="43"/>
  <c r="AG244" i="43"/>
  <c r="AG247" i="43"/>
  <c r="AG250" i="43"/>
  <c r="AG251" i="43"/>
  <c r="AG252" i="43"/>
  <c r="AG254" i="43"/>
  <c r="AG255" i="43"/>
  <c r="AG256" i="43"/>
  <c r="AG258" i="43"/>
  <c r="AG260" i="43"/>
  <c r="AG261" i="43"/>
  <c r="AG262" i="43"/>
  <c r="AG263" i="43"/>
  <c r="AG264" i="43"/>
  <c r="AG265" i="43"/>
  <c r="AG268" i="43"/>
  <c r="AG270" i="43"/>
  <c r="AG271" i="43"/>
  <c r="AG272" i="43"/>
  <c r="AG273" i="43"/>
  <c r="AG274" i="43"/>
  <c r="AG275" i="43"/>
  <c r="AG276" i="43"/>
  <c r="AG277" i="43"/>
  <c r="AG278" i="43"/>
  <c r="AG280" i="43"/>
  <c r="AG281" i="43"/>
  <c r="AG282" i="43"/>
  <c r="AG284" i="43"/>
  <c r="AG286" i="43"/>
  <c r="AG287" i="43"/>
  <c r="AG290" i="43"/>
  <c r="AG292" i="43"/>
  <c r="AG293" i="43"/>
  <c r="AG294" i="43"/>
  <c r="AG295" i="43"/>
  <c r="AG296" i="43"/>
  <c r="AG297" i="43"/>
  <c r="AG298" i="43"/>
  <c r="AG299" i="43"/>
  <c r="AG300" i="43"/>
  <c r="AG301" i="43"/>
  <c r="AG302" i="43"/>
  <c r="AG303" i="43"/>
  <c r="AG304" i="43"/>
  <c r="AG305" i="43"/>
  <c r="AG306" i="43"/>
  <c r="AG307" i="43"/>
  <c r="AG308" i="43"/>
  <c r="AG309" i="43"/>
  <c r="AG310" i="43"/>
  <c r="AG311" i="43"/>
  <c r="AG312" i="43"/>
  <c r="AG313" i="43"/>
  <c r="AG314" i="43"/>
  <c r="AG315" i="43"/>
  <c r="AG316" i="43"/>
  <c r="AG317" i="43"/>
  <c r="AG318" i="43"/>
  <c r="AG319" i="43"/>
  <c r="AG320" i="43"/>
  <c r="AG321" i="43"/>
  <c r="AG322" i="43"/>
  <c r="AG323" i="43"/>
  <c r="AG324" i="43"/>
  <c r="AG325" i="43"/>
  <c r="AG326" i="43"/>
  <c r="AG327" i="43"/>
  <c r="AG329" i="43"/>
  <c r="AG330" i="43"/>
  <c r="AG331" i="43"/>
  <c r="AG333" i="43"/>
  <c r="AG334" i="43"/>
  <c r="AG335" i="43"/>
  <c r="AG336" i="43"/>
  <c r="AG339" i="43"/>
  <c r="AG340" i="43"/>
  <c r="AG342" i="43"/>
  <c r="AG343" i="43"/>
  <c r="AG344" i="43"/>
  <c r="AG346" i="43"/>
  <c r="AG347" i="43"/>
  <c r="AG348" i="43"/>
  <c r="AG349" i="43"/>
  <c r="AG350" i="43"/>
  <c r="AG351" i="43"/>
  <c r="AG352" i="43"/>
  <c r="AG353" i="43"/>
  <c r="AG355" i="43"/>
  <c r="AG356" i="43"/>
  <c r="AG357" i="43"/>
  <c r="AG358" i="43"/>
  <c r="AG359" i="43"/>
  <c r="AG360" i="43"/>
  <c r="AG362" i="43"/>
  <c r="AG365" i="43"/>
  <c r="AG366" i="43"/>
  <c r="AG368" i="43"/>
  <c r="AG370" i="43"/>
  <c r="AG371" i="43"/>
  <c r="AG373" i="43"/>
  <c r="T35" i="43" l="1"/>
  <c r="S373" i="43"/>
  <c r="R373" i="43"/>
  <c r="S371" i="43"/>
  <c r="R371" i="43"/>
  <c r="S370" i="43"/>
  <c r="R370" i="43"/>
  <c r="S368" i="43"/>
  <c r="R368" i="43"/>
  <c r="S366" i="43"/>
  <c r="R366" i="43"/>
  <c r="S365" i="43"/>
  <c r="R365" i="43"/>
  <c r="S362" i="43"/>
  <c r="R362" i="43"/>
  <c r="S360" i="43"/>
  <c r="R360" i="43"/>
  <c r="S359" i="43"/>
  <c r="R359" i="43"/>
  <c r="S358" i="43"/>
  <c r="R358" i="43"/>
  <c r="S79" i="43"/>
  <c r="R79" i="43"/>
  <c r="S357" i="43"/>
  <c r="R357" i="43"/>
  <c r="S356" i="43"/>
  <c r="R356" i="43"/>
  <c r="S355" i="43"/>
  <c r="R355" i="43"/>
  <c r="S353" i="43"/>
  <c r="R353" i="43"/>
  <c r="S352" i="43"/>
  <c r="R352" i="43"/>
  <c r="S351" i="43"/>
  <c r="R351" i="43"/>
  <c r="S350" i="43"/>
  <c r="R350" i="43"/>
  <c r="S349" i="43"/>
  <c r="R349" i="43"/>
  <c r="S348" i="43"/>
  <c r="R348" i="43"/>
  <c r="S347" i="43"/>
  <c r="R347" i="43"/>
  <c r="S346" i="43"/>
  <c r="R346" i="43"/>
  <c r="S342" i="43"/>
  <c r="R342" i="43"/>
  <c r="S340" i="43"/>
  <c r="R340" i="43"/>
  <c r="S339" i="43"/>
  <c r="R339" i="43"/>
  <c r="S172" i="43"/>
  <c r="R172" i="43"/>
  <c r="S336" i="43"/>
  <c r="R336" i="43"/>
  <c r="S335" i="43"/>
  <c r="R335" i="43"/>
  <c r="S333" i="43"/>
  <c r="R333" i="43"/>
  <c r="S329" i="43"/>
  <c r="R329" i="43"/>
  <c r="S244" i="43"/>
  <c r="R244" i="43"/>
  <c r="S327" i="43"/>
  <c r="R327" i="43"/>
  <c r="S326" i="43"/>
  <c r="R326" i="43"/>
  <c r="S195" i="43"/>
  <c r="R195" i="43"/>
  <c r="S324" i="43"/>
  <c r="R324" i="43"/>
  <c r="S323" i="43"/>
  <c r="R323" i="43"/>
  <c r="S322" i="43"/>
  <c r="R322" i="43"/>
  <c r="S321" i="43"/>
  <c r="R321" i="43"/>
  <c r="S320" i="43"/>
  <c r="R320" i="43"/>
  <c r="S319" i="43"/>
  <c r="R319" i="43"/>
  <c r="S318" i="43"/>
  <c r="R318" i="43"/>
  <c r="S317" i="43"/>
  <c r="R317" i="43"/>
  <c r="S316" i="43"/>
  <c r="R316" i="43"/>
  <c r="S315" i="43"/>
  <c r="R315" i="43"/>
  <c r="S314" i="43"/>
  <c r="R314" i="43"/>
  <c r="S313" i="43"/>
  <c r="R313" i="43"/>
  <c r="S312" i="43"/>
  <c r="R312" i="43"/>
  <c r="S311" i="43"/>
  <c r="R311" i="43"/>
  <c r="S310" i="43"/>
  <c r="R310" i="43"/>
  <c r="S309" i="43"/>
  <c r="R309" i="43"/>
  <c r="S308" i="43"/>
  <c r="R308" i="43"/>
  <c r="S307" i="43"/>
  <c r="R307" i="43"/>
  <c r="S306" i="43"/>
  <c r="R306" i="43"/>
  <c r="S305" i="43"/>
  <c r="R305" i="43"/>
  <c r="S304" i="43"/>
  <c r="R304" i="43"/>
  <c r="S303" i="43"/>
  <c r="R303" i="43"/>
  <c r="S302" i="43"/>
  <c r="R302" i="43"/>
  <c r="S301" i="43"/>
  <c r="R301" i="43"/>
  <c r="S300" i="43"/>
  <c r="R300" i="43"/>
  <c r="S299" i="43"/>
  <c r="R299" i="43"/>
  <c r="S298" i="43"/>
  <c r="R298" i="43"/>
  <c r="S297" i="43"/>
  <c r="R297" i="43"/>
  <c r="S296" i="43"/>
  <c r="R296" i="43"/>
  <c r="S295" i="43"/>
  <c r="R295" i="43"/>
  <c r="S93" i="43"/>
  <c r="R93" i="43"/>
  <c r="S294" i="43"/>
  <c r="R294" i="43"/>
  <c r="S293" i="43"/>
  <c r="R293" i="43"/>
  <c r="S155" i="43"/>
  <c r="R155" i="43"/>
  <c r="S290" i="43"/>
  <c r="R290" i="43"/>
  <c r="S287" i="43"/>
  <c r="R287" i="43"/>
  <c r="S286" i="43"/>
  <c r="R286" i="43"/>
  <c r="S284" i="43"/>
  <c r="R284" i="43"/>
  <c r="S58" i="43"/>
  <c r="R58" i="43"/>
  <c r="S57" i="43"/>
  <c r="R57" i="43"/>
  <c r="S56" i="43"/>
  <c r="R56" i="43"/>
  <c r="S55" i="43"/>
  <c r="R55" i="43"/>
  <c r="S282" i="43"/>
  <c r="R282" i="43"/>
  <c r="S281" i="43"/>
  <c r="R281" i="43"/>
  <c r="S280" i="43"/>
  <c r="R280" i="43"/>
  <c r="S278" i="43"/>
  <c r="R278" i="43"/>
  <c r="S277" i="43"/>
  <c r="R277" i="43"/>
  <c r="S276" i="43"/>
  <c r="R276" i="43"/>
  <c r="S275" i="43"/>
  <c r="R275" i="43"/>
  <c r="S274" i="43"/>
  <c r="R274" i="43"/>
  <c r="S273" i="43"/>
  <c r="R273" i="43"/>
  <c r="S272" i="43"/>
  <c r="R272" i="43"/>
  <c r="S271" i="43"/>
  <c r="R271" i="43"/>
  <c r="S270" i="43"/>
  <c r="R270" i="43"/>
  <c r="S268" i="43"/>
  <c r="R268" i="43"/>
  <c r="S265" i="43"/>
  <c r="R265" i="43"/>
  <c r="S264" i="43"/>
  <c r="R264" i="43"/>
  <c r="S263" i="43"/>
  <c r="R263" i="43"/>
  <c r="S126" i="43"/>
  <c r="R126" i="43"/>
  <c r="S262" i="43"/>
  <c r="R262" i="43"/>
  <c r="S261" i="43"/>
  <c r="R261" i="43"/>
  <c r="S260" i="43"/>
  <c r="R260" i="43"/>
  <c r="S258" i="43"/>
  <c r="R258" i="43"/>
  <c r="S256" i="43"/>
  <c r="R256" i="43"/>
  <c r="S255" i="43"/>
  <c r="R255" i="43"/>
  <c r="S254" i="43"/>
  <c r="R254" i="43"/>
  <c r="S252" i="43"/>
  <c r="R252" i="43"/>
  <c r="S251" i="43"/>
  <c r="R251" i="43"/>
  <c r="S250" i="43"/>
  <c r="R250" i="43"/>
  <c r="S247" i="43"/>
  <c r="R247" i="43"/>
  <c r="S242" i="43"/>
  <c r="R242" i="43"/>
  <c r="S241" i="43"/>
  <c r="R241" i="43"/>
  <c r="S325" i="43"/>
  <c r="R325" i="43"/>
  <c r="S239" i="43"/>
  <c r="R239" i="43"/>
  <c r="S104" i="43"/>
  <c r="R104" i="43"/>
  <c r="S81" i="43"/>
  <c r="R81" i="43"/>
  <c r="S238" i="43"/>
  <c r="R238" i="43"/>
  <c r="S236" i="43"/>
  <c r="R236" i="43"/>
  <c r="S233" i="43"/>
  <c r="R233" i="43"/>
  <c r="S232" i="43"/>
  <c r="R232" i="43"/>
  <c r="S231" i="43"/>
  <c r="R231" i="43"/>
  <c r="S228" i="43"/>
  <c r="R228" i="43"/>
  <c r="S227" i="43"/>
  <c r="R227" i="43"/>
  <c r="S226" i="43"/>
  <c r="R226" i="43"/>
  <c r="S225" i="43"/>
  <c r="R225" i="43"/>
  <c r="S334" i="43"/>
  <c r="R334" i="43"/>
  <c r="S331" i="43"/>
  <c r="R331" i="43"/>
  <c r="S330" i="43"/>
  <c r="R330" i="43"/>
  <c r="S224" i="43"/>
  <c r="R224" i="43"/>
  <c r="S222" i="43"/>
  <c r="R222" i="43"/>
  <c r="S221" i="43"/>
  <c r="R221" i="43"/>
  <c r="S220" i="43"/>
  <c r="R220" i="43"/>
  <c r="S219" i="43"/>
  <c r="R219" i="43"/>
  <c r="S218" i="43"/>
  <c r="R218" i="43"/>
  <c r="S217" i="43"/>
  <c r="R217" i="43"/>
  <c r="S216" i="43"/>
  <c r="R216" i="43"/>
  <c r="S215" i="43"/>
  <c r="R215" i="43"/>
  <c r="S214" i="43"/>
  <c r="R214" i="43"/>
  <c r="S213" i="43"/>
  <c r="R213" i="43"/>
  <c r="S212" i="43"/>
  <c r="R212" i="43"/>
  <c r="S211" i="43"/>
  <c r="R211" i="43"/>
  <c r="S64" i="43"/>
  <c r="R64" i="43"/>
  <c r="S62" i="43"/>
  <c r="R62" i="43"/>
  <c r="S61" i="43"/>
  <c r="R61" i="43"/>
  <c r="S204" i="43"/>
  <c r="R204" i="43"/>
  <c r="S203" i="43"/>
  <c r="R203" i="43"/>
  <c r="S200" i="43"/>
  <c r="R200" i="43"/>
  <c r="S198" i="43"/>
  <c r="R198" i="43"/>
  <c r="S197" i="43"/>
  <c r="R197" i="43"/>
  <c r="S194" i="43"/>
  <c r="R194" i="43"/>
  <c r="S193" i="43"/>
  <c r="R193" i="43"/>
  <c r="S192" i="43"/>
  <c r="R192" i="43"/>
  <c r="S191" i="43"/>
  <c r="R191" i="43"/>
  <c r="S190" i="43"/>
  <c r="R190" i="43"/>
  <c r="S189" i="43"/>
  <c r="R189" i="43"/>
  <c r="S188" i="43"/>
  <c r="R188" i="43"/>
  <c r="S187" i="43"/>
  <c r="R187" i="43"/>
  <c r="S183" i="43"/>
  <c r="R183" i="43"/>
  <c r="S182" i="43"/>
  <c r="R182" i="43"/>
  <c r="S180" i="43"/>
  <c r="R180" i="43"/>
  <c r="S179" i="43"/>
  <c r="R179" i="43"/>
  <c r="S178" i="43"/>
  <c r="R178" i="43"/>
  <c r="S177" i="43"/>
  <c r="R177" i="43"/>
  <c r="S176" i="43"/>
  <c r="R176" i="43"/>
  <c r="S174" i="43"/>
  <c r="R174" i="43"/>
  <c r="S173" i="43"/>
  <c r="R173" i="43"/>
  <c r="S169" i="43"/>
  <c r="R169" i="43"/>
  <c r="S168" i="43"/>
  <c r="R168" i="43"/>
  <c r="S167" i="43"/>
  <c r="R167" i="43"/>
  <c r="S165" i="43"/>
  <c r="R165" i="43"/>
  <c r="S164" i="43"/>
  <c r="R164" i="43"/>
  <c r="S92" i="43"/>
  <c r="R92" i="43"/>
  <c r="S91" i="43"/>
  <c r="R91" i="43"/>
  <c r="S90" i="43"/>
  <c r="R90" i="43"/>
  <c r="S163" i="43"/>
  <c r="R163" i="43"/>
  <c r="S162" i="43"/>
  <c r="R162" i="43"/>
  <c r="S161" i="43"/>
  <c r="R161" i="43"/>
  <c r="S160" i="43"/>
  <c r="R160" i="43"/>
  <c r="S159" i="43"/>
  <c r="R159" i="43"/>
  <c r="S158" i="43"/>
  <c r="R158" i="43"/>
  <c r="S157" i="43"/>
  <c r="R157" i="43"/>
  <c r="S154" i="43"/>
  <c r="R154" i="43"/>
  <c r="S152" i="43"/>
  <c r="R152" i="43"/>
  <c r="S151" i="43"/>
  <c r="R151" i="43"/>
  <c r="S150" i="43"/>
  <c r="R150" i="43"/>
  <c r="S149" i="43"/>
  <c r="R149" i="43"/>
  <c r="S148" i="43"/>
  <c r="R148" i="43"/>
  <c r="S147" i="43"/>
  <c r="R147" i="43"/>
  <c r="S146" i="43"/>
  <c r="R146" i="43"/>
  <c r="S145" i="43"/>
  <c r="R145" i="43"/>
  <c r="S237" i="43"/>
  <c r="R237" i="43"/>
  <c r="S144" i="43"/>
  <c r="R144" i="43"/>
  <c r="S143" i="43"/>
  <c r="R143" i="43"/>
  <c r="S235" i="43"/>
  <c r="R235" i="43"/>
  <c r="S234" i="43"/>
  <c r="R234" i="43"/>
  <c r="S141" i="43"/>
  <c r="R141" i="43"/>
  <c r="S140" i="43"/>
  <c r="R140" i="43"/>
  <c r="S139" i="43"/>
  <c r="R139" i="43"/>
  <c r="S138" i="43"/>
  <c r="R138" i="43"/>
  <c r="S137" i="43"/>
  <c r="R137" i="43"/>
  <c r="S135" i="43"/>
  <c r="R135" i="43"/>
  <c r="S134" i="43"/>
  <c r="R134" i="43"/>
  <c r="S95" i="43"/>
  <c r="R95" i="43"/>
  <c r="S132" i="43"/>
  <c r="R132" i="43"/>
  <c r="S131" i="43"/>
  <c r="R131" i="43"/>
  <c r="S130" i="43"/>
  <c r="R130" i="43"/>
  <c r="S129" i="43"/>
  <c r="R129" i="43"/>
  <c r="S344" i="43"/>
  <c r="R344" i="43"/>
  <c r="S343" i="43"/>
  <c r="R343" i="43"/>
  <c r="S128" i="43"/>
  <c r="R128" i="43"/>
  <c r="S127" i="43"/>
  <c r="R127" i="43"/>
  <c r="S74" i="43"/>
  <c r="R74" i="43"/>
  <c r="S125" i="43"/>
  <c r="R125" i="43"/>
  <c r="S124" i="43"/>
  <c r="R124" i="43"/>
  <c r="S123" i="43"/>
  <c r="R123" i="43"/>
  <c r="S122" i="43"/>
  <c r="R122" i="43"/>
  <c r="S121" i="43"/>
  <c r="R121" i="43"/>
  <c r="S120" i="43"/>
  <c r="R120" i="43"/>
  <c r="S119" i="43"/>
  <c r="R119" i="43"/>
  <c r="S118" i="43"/>
  <c r="R118" i="43"/>
  <c r="S83" i="43"/>
  <c r="R83" i="43"/>
  <c r="S117" i="43"/>
  <c r="R117" i="43"/>
  <c r="S210" i="43"/>
  <c r="R210" i="43"/>
  <c r="S208" i="43"/>
  <c r="R208" i="43"/>
  <c r="S207" i="43"/>
  <c r="R207" i="43"/>
  <c r="S206" i="43"/>
  <c r="R206" i="43"/>
  <c r="S205" i="43"/>
  <c r="R205" i="43"/>
  <c r="S116" i="43"/>
  <c r="R116" i="43"/>
  <c r="S115" i="43"/>
  <c r="R115" i="43"/>
  <c r="S114" i="43"/>
  <c r="R114" i="43"/>
  <c r="S113" i="43"/>
  <c r="R113" i="43"/>
  <c r="S112" i="43"/>
  <c r="R112" i="43"/>
  <c r="S110" i="43"/>
  <c r="R110" i="43"/>
  <c r="S52" i="43"/>
  <c r="R52" i="43"/>
  <c r="S109" i="43"/>
  <c r="R109" i="43"/>
  <c r="S108" i="43"/>
  <c r="R108" i="43"/>
  <c r="S107" i="43"/>
  <c r="R107" i="43"/>
  <c r="S106" i="43"/>
  <c r="R106" i="43"/>
  <c r="S103" i="43"/>
  <c r="R103" i="43"/>
  <c r="S102" i="43"/>
  <c r="R102" i="43"/>
  <c r="S101" i="43"/>
  <c r="R101" i="43"/>
  <c r="S98" i="43"/>
  <c r="R98" i="43"/>
  <c r="S89" i="43"/>
  <c r="R89" i="43"/>
  <c r="S86" i="43"/>
  <c r="R86" i="43"/>
  <c r="S85" i="43"/>
  <c r="R85" i="43"/>
  <c r="S84" i="43"/>
  <c r="R84" i="43"/>
  <c r="S78" i="43"/>
  <c r="R78" i="43"/>
  <c r="S77" i="43"/>
  <c r="R77" i="43"/>
  <c r="S76" i="43"/>
  <c r="R76" i="43"/>
  <c r="S75" i="43"/>
  <c r="R75" i="43"/>
  <c r="S73" i="43"/>
  <c r="R73" i="43"/>
  <c r="S72" i="43"/>
  <c r="R72" i="43"/>
  <c r="S71" i="43"/>
  <c r="R71" i="43"/>
  <c r="S70" i="43"/>
  <c r="R70" i="43"/>
  <c r="S69" i="43"/>
  <c r="R69" i="43"/>
  <c r="S68" i="43"/>
  <c r="R68" i="43"/>
  <c r="S67" i="43"/>
  <c r="R67" i="43"/>
  <c r="S66" i="43"/>
  <c r="R66" i="43"/>
  <c r="S65" i="43"/>
  <c r="R65" i="43"/>
  <c r="S59" i="43"/>
  <c r="R59" i="43"/>
  <c r="S54" i="43"/>
  <c r="R54" i="43"/>
  <c r="S50" i="43"/>
  <c r="R50" i="43"/>
  <c r="S49" i="43"/>
  <c r="R49" i="43"/>
  <c r="S48" i="43"/>
  <c r="R48" i="43"/>
  <c r="S47" i="43"/>
  <c r="R47" i="43"/>
  <c r="S45" i="43"/>
  <c r="R45" i="43"/>
  <c r="S44" i="43"/>
  <c r="R44" i="43"/>
  <c r="S43" i="43"/>
  <c r="R43" i="43"/>
  <c r="R17" i="43"/>
  <c r="R13" i="43" l="1"/>
  <c r="Q381" i="43" s="1"/>
  <c r="R15" i="43"/>
  <c r="R14" i="43"/>
  <c r="R16" i="43" l="1"/>
  <c r="R19" i="43" s="1"/>
  <c r="Q382" i="43"/>
  <c r="R24" i="43"/>
  <c r="R20" i="43" l="1"/>
  <c r="R22" i="43" s="1"/>
  <c r="R21" i="4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DariaCh22</author>
  </authors>
  <commentList>
    <comment ref="E43" authorId="0" shapeId="0" xr:uid="{7CED554B-F93C-4064-A5A8-5E5274EF271C}">
      <text/>
    </comment>
    <comment ref="E44" authorId="0" shapeId="0" xr:uid="{C3D2DCA9-6480-44AB-B277-D454DA013318}">
      <text/>
    </comment>
    <comment ref="E45" authorId="0" shapeId="0" xr:uid="{C7474696-8F14-4179-8D3C-3C244CF2BB41}">
      <text/>
    </comment>
    <comment ref="E46" authorId="0" shapeId="0" xr:uid="{A2553375-593D-49C1-A566-44055959DAE6}">
      <text/>
    </comment>
    <comment ref="E47" authorId="0" shapeId="0" xr:uid="{A862691C-152D-4713-AE7F-928FC8784593}">
      <text/>
    </comment>
    <comment ref="E48" authorId="0" shapeId="0" xr:uid="{EF3AE117-591A-4D7B-A946-62EB0D2730F7}">
      <text/>
    </comment>
    <comment ref="E49" authorId="0" shapeId="0" xr:uid="{AB229D7D-E9DF-419F-ABC5-58FF386A8B4F}">
      <text/>
    </comment>
    <comment ref="E50" authorId="0" shapeId="0" xr:uid="{31F8ED51-C719-4036-86A0-17D60784354D}">
      <text/>
    </comment>
    <comment ref="E52" authorId="0" shapeId="0" xr:uid="{7AA10839-5AD4-4FD2-BD8A-3AA40EFE6FBA}">
      <text/>
    </comment>
    <comment ref="E53" authorId="0" shapeId="0" xr:uid="{E4ED93FE-745F-4063-B77E-1F961A637470}">
      <text/>
    </comment>
    <comment ref="E54" authorId="0" shapeId="0" xr:uid="{3D77E64B-54AD-4547-846B-02E76CBFEF8C}">
      <text/>
    </comment>
    <comment ref="E55" authorId="0" shapeId="0" xr:uid="{2170BBA4-AAED-42FE-BC48-954CFC74E287}">
      <text/>
    </comment>
    <comment ref="E56" authorId="0" shapeId="0" xr:uid="{97BDA408-B515-495C-A8E5-633764826EAF}">
      <text/>
    </comment>
    <comment ref="E57" authorId="0" shapeId="0" xr:uid="{D9A2C0E7-C042-4C90-81E7-B36BD8B03BFD}">
      <text/>
    </comment>
    <comment ref="E58" authorId="0" shapeId="0" xr:uid="{A5B748FD-E488-4A2C-8CFF-8B96742162AC}">
      <text/>
    </comment>
    <comment ref="E59" authorId="0" shapeId="0" xr:uid="{1CAEE6FD-8785-4D06-93D0-9B8F73167914}">
      <text/>
    </comment>
    <comment ref="E60" authorId="0" shapeId="0" xr:uid="{6898EF8A-01A8-4D16-A19D-A6D22F495B06}">
      <text/>
    </comment>
    <comment ref="E61" authorId="0" shapeId="0" xr:uid="{A3F30811-A5B0-4728-ACF1-0C14340A1DAF}">
      <text/>
    </comment>
    <comment ref="E62" authorId="0" shapeId="0" xr:uid="{9218EDD1-D4F9-4D16-BC98-B645FC7330AA}">
      <text/>
    </comment>
    <comment ref="E63" authorId="0" shapeId="0" xr:uid="{70D2FCB8-E5A8-471F-81CE-F73E34C8DB59}">
      <text/>
    </comment>
    <comment ref="E64" authorId="0" shapeId="0" xr:uid="{E1392C5D-365C-4EB9-B9DC-BD6F2D70614E}">
      <text/>
    </comment>
    <comment ref="E65" authorId="0" shapeId="0" xr:uid="{8BC0FE4E-3957-4188-A7C9-45777CF376A6}">
      <text/>
    </comment>
    <comment ref="E66" authorId="0" shapeId="0" xr:uid="{513DF2D2-65EA-4710-B71B-30A079767699}">
      <text/>
    </comment>
    <comment ref="E67" authorId="0" shapeId="0" xr:uid="{F6AF082B-7BA9-4098-80AF-904A7F89DAB8}">
      <text/>
    </comment>
    <comment ref="E68" authorId="0" shapeId="0" xr:uid="{5FADC82A-B6EC-4499-8487-5652DD585B4F}">
      <text/>
    </comment>
    <comment ref="E69" authorId="0" shapeId="0" xr:uid="{F7C42CBF-EA3C-47CF-A7D6-05C7EA85D382}">
      <text/>
    </comment>
    <comment ref="E70" authorId="0" shapeId="0" xr:uid="{F86D09BA-B994-4503-812D-59AC363A3BCA}">
      <text/>
    </comment>
    <comment ref="E71" authorId="0" shapeId="0" xr:uid="{A0772A04-E253-4EA3-8843-8884EE23BE3F}">
      <text/>
    </comment>
    <comment ref="E72" authorId="0" shapeId="0" xr:uid="{C87A5ACD-981D-48AB-BED6-29440CE11D44}">
      <text/>
    </comment>
    <comment ref="E73" authorId="0" shapeId="0" xr:uid="{E1F58E5A-238D-42C9-8AE4-4507A2571248}">
      <text/>
    </comment>
    <comment ref="E74" authorId="0" shapeId="0" xr:uid="{C653DAFA-9B5F-4703-B222-503AF34BEC20}">
      <text/>
    </comment>
    <comment ref="E75" authorId="0" shapeId="0" xr:uid="{63D0726D-9724-450B-8A08-457537BEA865}">
      <text/>
    </comment>
    <comment ref="E76" authorId="0" shapeId="0" xr:uid="{AEE2B008-D559-428E-BE25-ECEDF7E85B39}">
      <text/>
    </comment>
    <comment ref="E77" authorId="0" shapeId="0" xr:uid="{7D49AD00-8C19-4850-8ABB-6AEC9AEAC7FF}">
      <text/>
    </comment>
    <comment ref="E78" authorId="0" shapeId="0" xr:uid="{EA843788-CC82-4F22-BC90-03BAB68BAF9C}">
      <text/>
    </comment>
    <comment ref="E79" authorId="0" shapeId="0" xr:uid="{F35EAAB9-7ED3-4B37-8E9C-71CC3E7A4107}">
      <text/>
    </comment>
    <comment ref="E80" authorId="0" shapeId="0" xr:uid="{BB5EA3BE-CF1B-48F7-82B7-C257FAD08680}">
      <text/>
    </comment>
    <comment ref="E81" authorId="0" shapeId="0" xr:uid="{E3AECC61-D659-4866-8A7E-08366662097A}">
      <text/>
    </comment>
    <comment ref="E83" authorId="0" shapeId="0" xr:uid="{2310DC99-091A-4D21-A3CE-413A6BE1924D}">
      <text/>
    </comment>
    <comment ref="E84" authorId="0" shapeId="0" xr:uid="{AA69DC84-56A2-4C67-BF59-F89B89520E1F}">
      <text/>
    </comment>
    <comment ref="E85" authorId="0" shapeId="0" xr:uid="{5375D176-10FA-4149-83F7-E95EEC977024}">
      <text/>
    </comment>
    <comment ref="E86" authorId="0" shapeId="0" xr:uid="{34BA5316-AC40-4439-9990-BA33529EB85D}">
      <text/>
    </comment>
    <comment ref="E87" authorId="0" shapeId="0" xr:uid="{168CE7E4-71F5-413B-ADDA-B8C6D6263F9A}">
      <text/>
    </comment>
    <comment ref="E88" authorId="0" shapeId="0" xr:uid="{18707396-A73B-4FD0-B85A-0C8AF7977F43}">
      <text/>
    </comment>
    <comment ref="E89" authorId="0" shapeId="0" xr:uid="{57BFA0E1-7A73-452B-8D89-71898BBDAFB7}">
      <text/>
    </comment>
    <comment ref="E90" authorId="0" shapeId="0" xr:uid="{7BD09607-5DC0-4368-8BE4-462E233FA204}">
      <text/>
    </comment>
    <comment ref="E91" authorId="0" shapeId="0" xr:uid="{08FDBD6B-F520-40B4-9CCF-FA82A15411FD}">
      <text/>
    </comment>
    <comment ref="E92" authorId="0" shapeId="0" xr:uid="{81B71307-C1A1-4D58-9A37-5539FB5E4667}">
      <text/>
    </comment>
    <comment ref="E93" authorId="0" shapeId="0" xr:uid="{079FF302-AFB5-4B2A-9380-E92F27CDAE15}">
      <text/>
    </comment>
    <comment ref="E94" authorId="0" shapeId="0" xr:uid="{187C86BB-937C-4E40-888F-EFC85E322EB4}">
      <text/>
    </comment>
    <comment ref="E95" authorId="0" shapeId="0" xr:uid="{7D1DA4CF-971D-4B81-A30B-BBE7C3AA3E4A}">
      <text/>
    </comment>
    <comment ref="E96" authorId="0" shapeId="0" xr:uid="{65207B2C-FE1C-49F8-804B-8EE80945337A}">
      <text/>
    </comment>
    <comment ref="E97" authorId="0" shapeId="0" xr:uid="{52A0C154-71B6-4175-A3FA-E443BE358F64}">
      <text/>
    </comment>
    <comment ref="E98" authorId="0" shapeId="0" xr:uid="{1A82D98E-6CD2-4F1E-B050-272DF063BB3D}">
      <text/>
    </comment>
    <comment ref="E101" authorId="0" shapeId="0" xr:uid="{CDAA7C94-1AB4-4728-BE83-E5DDC1BAE9A9}">
      <text/>
    </comment>
    <comment ref="E102" authorId="0" shapeId="0" xr:uid="{CFBBC1DD-5C01-429B-83D7-F5F5F6140BE5}">
      <text/>
    </comment>
    <comment ref="E103" authorId="0" shapeId="0" xr:uid="{C239467D-A767-4B33-AD54-EC3AF8226389}">
      <text/>
    </comment>
    <comment ref="E104" authorId="0" shapeId="0" xr:uid="{34B040DD-0A21-4457-990B-E6987E0F3376}">
      <text/>
    </comment>
    <comment ref="E106" authorId="0" shapeId="0" xr:uid="{4E118EB6-6E80-40D6-9888-8BAB436B5160}">
      <text/>
    </comment>
    <comment ref="E107" authorId="0" shapeId="0" xr:uid="{12AD186A-AB14-4BC5-B477-BB6ECEB24D42}">
      <text/>
    </comment>
    <comment ref="E108" authorId="0" shapeId="0" xr:uid="{C7C6F94B-66EA-41DA-8125-45AE5E30989A}">
      <text/>
    </comment>
    <comment ref="E109" authorId="0" shapeId="0" xr:uid="{5A56148B-4521-4420-9C4A-819686CE3E21}">
      <text/>
    </comment>
    <comment ref="E110" authorId="0" shapeId="0" xr:uid="{047B004E-3E3F-4EF5-BC3D-F9160FD97858}">
      <text/>
    </comment>
    <comment ref="E111" authorId="0" shapeId="0" xr:uid="{30F20103-D459-4375-A80F-53E9785F3AFA}">
      <text/>
    </comment>
    <comment ref="E112" authorId="0" shapeId="0" xr:uid="{26B2E27B-C799-4FAC-B931-2B3FCEB06860}">
      <text/>
    </comment>
    <comment ref="E113" authorId="0" shapeId="0" xr:uid="{36AE79CD-ABE6-4F8E-A61F-51DD0CEA7A41}">
      <text/>
    </comment>
    <comment ref="E114" authorId="0" shapeId="0" xr:uid="{1C70EE1E-EC79-4DEE-8666-5C11479D2D75}">
      <text/>
    </comment>
    <comment ref="E115" authorId="0" shapeId="0" xr:uid="{024A8040-3560-4714-B069-B01A8C795663}">
      <text/>
    </comment>
    <comment ref="E116" authorId="0" shapeId="0" xr:uid="{8C0D7FD1-9C5D-442B-8594-084F9B53462B}">
      <text/>
    </comment>
    <comment ref="E117" authorId="0" shapeId="0" xr:uid="{8B400F5D-C10F-46E1-B60D-A1C4A6E05F27}">
      <text/>
    </comment>
    <comment ref="E118" authorId="0" shapeId="0" xr:uid="{97A9F792-79D5-496D-9832-B04FD284A26D}">
      <text/>
    </comment>
    <comment ref="E119" authorId="0" shapeId="0" xr:uid="{EFB45176-A13E-44C5-BE35-2A8B127C79CD}">
      <text/>
    </comment>
    <comment ref="E120" authorId="0" shapeId="0" xr:uid="{7DD9982C-F4B7-4742-A441-473E35E4A03D}">
      <text/>
    </comment>
    <comment ref="E121" authorId="0" shapeId="0" xr:uid="{F326C503-67A2-4FE6-A466-7C4C2A3C5E6E}">
      <text/>
    </comment>
    <comment ref="E122" authorId="0" shapeId="0" xr:uid="{3D768404-01F3-4E53-A9F0-F8EEFD22730A}">
      <text/>
    </comment>
    <comment ref="E123" authorId="0" shapeId="0" xr:uid="{46DDA7D8-EDCC-4C83-B519-22AD4EECD8E5}">
      <text/>
    </comment>
    <comment ref="E124" authorId="0" shapeId="0" xr:uid="{227512F6-AD46-4B3A-9CCE-20B466C1609F}">
      <text/>
    </comment>
    <comment ref="E125" authorId="0" shapeId="0" xr:uid="{F55E530F-701D-4C0A-9D6E-F947A1616B15}">
      <text/>
    </comment>
    <comment ref="E126" authorId="0" shapeId="0" xr:uid="{A0D614C2-EA46-4C40-9104-3E522FB5FE92}">
      <text/>
    </comment>
    <comment ref="E127" authorId="0" shapeId="0" xr:uid="{85ED8D17-1426-4BAD-A087-EE2DC7C4C1A6}">
      <text/>
    </comment>
    <comment ref="E128" authorId="0" shapeId="0" xr:uid="{E9A8D722-F853-4727-AB48-2C5FDCD36713}">
      <text/>
    </comment>
    <comment ref="E129" authorId="0" shapeId="0" xr:uid="{2FAFD516-8330-4F40-9042-6E50F107BD66}">
      <text/>
    </comment>
    <comment ref="E130" authorId="0" shapeId="0" xr:uid="{8C966038-E71A-4EE6-BB02-02EA8E2E358A}">
      <text/>
    </comment>
    <comment ref="E131" authorId="0" shapeId="0" xr:uid="{02F29022-702F-4057-916D-887A7AF76EEC}">
      <text/>
    </comment>
    <comment ref="E132" authorId="0" shapeId="0" xr:uid="{F7575B35-16DA-4658-A506-662D98457BE0}">
      <text/>
    </comment>
    <comment ref="E133" authorId="0" shapeId="0" xr:uid="{79E66748-C30E-4E96-BDB1-701E13232C13}">
      <text/>
    </comment>
    <comment ref="E134" authorId="0" shapeId="0" xr:uid="{341CD866-4C6B-4312-BBC9-31A0D7D15E47}">
      <text/>
    </comment>
    <comment ref="E135" authorId="0" shapeId="0" xr:uid="{C188BD2C-B523-4087-9928-DCAF3963E26C}">
      <text/>
    </comment>
    <comment ref="E136" authorId="0" shapeId="0" xr:uid="{5BEDC57B-B937-4EEA-BB58-0D4234D110C8}">
      <text/>
    </comment>
    <comment ref="E137" authorId="0" shapeId="0" xr:uid="{9B77A876-DD2B-410A-AD3B-4CDD771990CF}">
      <text/>
    </comment>
    <comment ref="E138" authorId="0" shapeId="0" xr:uid="{3E277AD7-6E68-459B-AAFF-8EDCD4DAD627}">
      <text/>
    </comment>
    <comment ref="E139" authorId="0" shapeId="0" xr:uid="{50B2E69F-9201-4F03-966D-49A83AB44841}">
      <text/>
    </comment>
    <comment ref="E140" authorId="0" shapeId="0" xr:uid="{3F9FC164-0E85-41FB-9A7C-F7DF5C2B0D87}">
      <text/>
    </comment>
    <comment ref="E141" authorId="0" shapeId="0" xr:uid="{99616CA4-74F8-4615-8DE5-91F57D9B4EE4}">
      <text/>
    </comment>
    <comment ref="E142" authorId="0" shapeId="0" xr:uid="{CACABB20-A957-4829-9E44-D94C2EBC0A49}">
      <text/>
    </comment>
    <comment ref="E143" authorId="0" shapeId="0" xr:uid="{4D5D2D2D-668E-4C80-BAD4-23663CD32694}">
      <text/>
    </comment>
    <comment ref="E144" authorId="0" shapeId="0" xr:uid="{51A23CDE-45D8-46BC-A66E-5AEA319F1E6D}">
      <text/>
    </comment>
    <comment ref="E145" authorId="0" shapeId="0" xr:uid="{23C73D1A-494F-479D-BE4F-BED4114CB59E}">
      <text/>
    </comment>
    <comment ref="E146" authorId="0" shapeId="0" xr:uid="{7503C94A-F565-40BD-A583-738D0778DE66}">
      <text/>
    </comment>
    <comment ref="E147" authorId="0" shapeId="0" xr:uid="{712DDA87-1AB1-4898-8644-53EA70A6875A}">
      <text/>
    </comment>
    <comment ref="E148" authorId="0" shapeId="0" xr:uid="{2C19076A-3FAC-466E-8693-0A45634F2933}">
      <text/>
    </comment>
    <comment ref="E149" authorId="0" shapeId="0" xr:uid="{8230322E-603F-43A3-A3CD-7F720E5CA373}">
      <text/>
    </comment>
    <comment ref="E150" authorId="0" shapeId="0" xr:uid="{6672003C-A337-40E8-AB48-DA81B63AA83C}">
      <text/>
    </comment>
    <comment ref="E151" authorId="0" shapeId="0" xr:uid="{8F6794DC-078E-4A7C-80E3-1FB52F2940B8}">
      <text/>
    </comment>
    <comment ref="E152" authorId="0" shapeId="0" xr:uid="{F92A099E-05C7-49FA-8E76-440AFDE4414D}">
      <text/>
    </comment>
    <comment ref="E154" authorId="0" shapeId="0" xr:uid="{53269867-9EB1-470A-8D3C-5FD47C71BAE4}">
      <text/>
    </comment>
    <comment ref="E155" authorId="0" shapeId="0" xr:uid="{125AFB71-E40A-496D-AA52-B1244090689A}">
      <text/>
    </comment>
    <comment ref="E156" authorId="0" shapeId="0" xr:uid="{F666790C-242D-4779-8521-18440DEB9FCE}">
      <text/>
    </comment>
    <comment ref="E157" authorId="0" shapeId="0" xr:uid="{8F8F66D8-18A5-438B-849B-30080A3A268A}">
      <text/>
    </comment>
    <comment ref="E158" authorId="0" shapeId="0" xr:uid="{AA2B150B-566B-4C24-BDB3-EF8C051569B3}">
      <text/>
    </comment>
    <comment ref="E159" authorId="0" shapeId="0" xr:uid="{F4CAA072-D07E-4F6B-B4CE-D1798AF51655}">
      <text/>
    </comment>
    <comment ref="E160" authorId="0" shapeId="0" xr:uid="{AD28E4E6-AD35-4FC9-83F5-A4E75FBA098A}">
      <text/>
    </comment>
    <comment ref="E161" authorId="0" shapeId="0" xr:uid="{B4705D14-CB3E-45E7-AA9E-D6302430BC1F}">
      <text/>
    </comment>
    <comment ref="E162" authorId="0" shapeId="0" xr:uid="{3856BDA9-D648-49B8-8904-378E5349D6B8}">
      <text/>
    </comment>
    <comment ref="E163" authorId="0" shapeId="0" xr:uid="{680D05C5-2CC2-41CF-9BE2-6178A2D8271A}">
      <text/>
    </comment>
    <comment ref="E164" authorId="0" shapeId="0" xr:uid="{95CAE50F-E60B-4390-9A40-E068C1B3EE86}">
      <text/>
    </comment>
    <comment ref="E165" authorId="0" shapeId="0" xr:uid="{3EAC1AF2-ABFF-4D93-830D-F6968FD2D17D}">
      <text/>
    </comment>
    <comment ref="E166" authorId="0" shapeId="0" xr:uid="{1B04766B-E51A-4E9C-871D-E8D9F6060C68}">
      <text/>
    </comment>
    <comment ref="E167" authorId="0" shapeId="0" xr:uid="{37D7BD07-187D-4B79-AEBC-0CFE5E8B3F0C}">
      <text/>
    </comment>
    <comment ref="E168" authorId="0" shapeId="0" xr:uid="{F86E2F9E-80F0-4526-BB86-64799777C3F8}">
      <text/>
    </comment>
    <comment ref="E169" authorId="0" shapeId="0" xr:uid="{BC380D2B-28A4-4BEA-B097-FCA478027AD3}">
      <text/>
    </comment>
    <comment ref="E170" authorId="0" shapeId="0" xr:uid="{8B4D6343-96D2-48EF-B415-E725ADF0FDF0}">
      <text/>
    </comment>
    <comment ref="E171" authorId="0" shapeId="0" xr:uid="{60FAD42C-5AEE-40FB-BEE1-2DD7FF948ECF}">
      <text/>
    </comment>
    <comment ref="E172" authorId="0" shapeId="0" xr:uid="{904D3E82-5B55-45F5-8A1A-8E9E40C1D7AE}">
      <text/>
    </comment>
    <comment ref="E173" authorId="0" shapeId="0" xr:uid="{777716ED-944A-4FF4-B90C-12E33CCD04E7}">
      <text/>
    </comment>
    <comment ref="E174" authorId="0" shapeId="0" xr:uid="{974459F4-60A9-4C74-98EB-ECAE6BC509FF}">
      <text/>
    </comment>
    <comment ref="E175" authorId="0" shapeId="0" xr:uid="{C906A436-28BF-4078-811A-C1C30FB9FF07}">
      <text/>
    </comment>
    <comment ref="E176" authorId="0" shapeId="0" xr:uid="{BC50DEC2-9434-4C7B-A91D-097B46F50AE8}">
      <text/>
    </comment>
    <comment ref="E177" authorId="0" shapeId="0" xr:uid="{CB40CBEB-9F9D-417F-B2B1-AF9A68E588C5}">
      <text/>
    </comment>
    <comment ref="E178" authorId="0" shapeId="0" xr:uid="{FA3F6A82-CA13-4B8F-834D-A07B4F1AC472}">
      <text/>
    </comment>
    <comment ref="E179" authorId="0" shapeId="0" xr:uid="{6DB2FDCF-5053-4398-8908-9609A1CBDD6D}">
      <text/>
    </comment>
    <comment ref="E180" authorId="0" shapeId="0" xr:uid="{7A26360A-7D9D-4013-9B9F-AE85162F258F}">
      <text/>
    </comment>
    <comment ref="E181" authorId="0" shapeId="0" xr:uid="{8D6AFDBF-A92B-4A10-AA24-DD3DB6DBC867}">
      <text/>
    </comment>
    <comment ref="E182" authorId="0" shapeId="0" xr:uid="{D97E0095-D7C8-4C0E-8240-FA7056F2B52B}">
      <text/>
    </comment>
    <comment ref="E183" authorId="0" shapeId="0" xr:uid="{08C5B781-C463-4BAC-A04F-EF741B20EF6C}">
      <text/>
    </comment>
    <comment ref="E186" authorId="0" shapeId="0" xr:uid="{6145D950-6E52-469E-854A-BB25F96192A3}">
      <text/>
    </comment>
    <comment ref="E187" authorId="0" shapeId="0" xr:uid="{DF7581EB-C4C6-44E3-BFE1-AAA441314873}">
      <text/>
    </comment>
    <comment ref="E188" authorId="0" shapeId="0" xr:uid="{2144A63C-2038-4ECC-8363-2EF61624F505}">
      <text/>
    </comment>
    <comment ref="E189" authorId="0" shapeId="0" xr:uid="{853F4936-AE88-40E1-8B40-13A7250B9DBC}">
      <text/>
    </comment>
    <comment ref="E190" authorId="0" shapeId="0" xr:uid="{85C56070-AEC6-4872-B66B-D82203C93488}">
      <text/>
    </comment>
    <comment ref="E191" authorId="0" shapeId="0" xr:uid="{40A07BA3-B92F-4657-B609-6D08F52723DA}">
      <text/>
    </comment>
    <comment ref="E192" authorId="0" shapeId="0" xr:uid="{C82E91FC-DE67-4978-ABF9-44BBAB1A7E9C}">
      <text/>
    </comment>
    <comment ref="E193" authorId="0" shapeId="0" xr:uid="{F8841C94-967E-424F-8603-5BECFA8A6967}">
      <text/>
    </comment>
    <comment ref="E194" authorId="0" shapeId="0" xr:uid="{6C23511D-93C7-4902-A969-BF0840E17093}">
      <text/>
    </comment>
    <comment ref="E195" authorId="0" shapeId="0" xr:uid="{E5D6E5F4-73C0-41F8-9D8D-8D0B5B61D6C8}">
      <text/>
    </comment>
    <comment ref="E196" authorId="0" shapeId="0" xr:uid="{2D11979B-D49B-4604-88B6-DB3E9BDB8EEF}">
      <text/>
    </comment>
    <comment ref="E197" authorId="0" shapeId="0" xr:uid="{5CDAD67D-17D0-4B98-BF30-71DDF626D049}">
      <text/>
    </comment>
    <comment ref="E198" authorId="0" shapeId="0" xr:uid="{F9AB435A-864C-44A2-BBF2-C5D648CA1718}">
      <text/>
    </comment>
    <comment ref="E200" authorId="0" shapeId="0" xr:uid="{3B2D544C-E5B6-4E68-9C93-7F24A43203CA}">
      <text/>
    </comment>
    <comment ref="E201" authorId="0" shapeId="0" xr:uid="{4D183286-2D6C-4DAE-BF08-39006E5E40EE}">
      <text/>
    </comment>
    <comment ref="E202" authorId="0" shapeId="0" xr:uid="{EB8B5F4A-2AB9-4F70-B6F4-7DCCA86417B8}">
      <text/>
    </comment>
    <comment ref="E203" authorId="0" shapeId="0" xr:uid="{B4702F49-A77F-437C-BBDF-4AFD3A1FED7F}">
      <text/>
    </comment>
    <comment ref="E204" authorId="0" shapeId="0" xr:uid="{864EA9F8-A0D4-4E5A-8B4E-66A9F5CA96E9}">
      <text/>
    </comment>
    <comment ref="E205" authorId="0" shapeId="0" xr:uid="{DDAD4338-4A56-4BB5-840B-1E3C2321C39D}">
      <text/>
    </comment>
    <comment ref="E206" authorId="0" shapeId="0" xr:uid="{F9E4C323-ED97-49FF-8908-B803F4E348F5}">
      <text/>
    </comment>
    <comment ref="E207" authorId="0" shapeId="0" xr:uid="{D32720CD-B9CE-4965-B7C0-D2D46B2EDD9A}">
      <text/>
    </comment>
    <comment ref="E208" authorId="0" shapeId="0" xr:uid="{C7F7F8DC-2625-4945-AD19-6770DB67A208}">
      <text/>
    </comment>
    <comment ref="E209" authorId="0" shapeId="0" xr:uid="{8BB4F224-D738-43F7-869A-60104F5E4657}">
      <text/>
    </comment>
    <comment ref="E210" authorId="0" shapeId="0" xr:uid="{626F34DE-1225-4EE6-8DA4-ACE4090B86AF}">
      <text/>
    </comment>
    <comment ref="E211" authorId="0" shapeId="0" xr:uid="{44E0469E-F333-4D71-885F-6B431D45BD79}">
      <text/>
    </comment>
    <comment ref="E212" authorId="0" shapeId="0" xr:uid="{FDEC53B0-51CC-4DA5-B009-550ABB598626}">
      <text/>
    </comment>
    <comment ref="E213" authorId="0" shapeId="0" xr:uid="{5C0E5358-C652-4CEE-917F-C3E5871B2AB5}">
      <text/>
    </comment>
    <comment ref="E214" authorId="0" shapeId="0" xr:uid="{43BEC25A-62EB-4FEF-A99F-9242A7386D11}">
      <text/>
    </comment>
    <comment ref="E215" authorId="0" shapeId="0" xr:uid="{1E1D8C20-1E47-465F-9760-026379A5E241}">
      <text/>
    </comment>
    <comment ref="E216" authorId="0" shapeId="0" xr:uid="{4101F40F-3452-41B0-84B0-30B1CE08EEB9}">
      <text/>
    </comment>
    <comment ref="E217" authorId="0" shapeId="0" xr:uid="{BC6D5618-5576-43A8-8D8A-AD15B2AEE587}">
      <text/>
    </comment>
    <comment ref="E218" authorId="0" shapeId="0" xr:uid="{356FBA21-065B-4840-B5B4-7E35D2E9E328}">
      <text/>
    </comment>
    <comment ref="E219" authorId="0" shapeId="0" xr:uid="{05FCBA0C-ADF3-4F58-BC78-C7BF99B220F4}">
      <text/>
    </comment>
    <comment ref="E220" authorId="0" shapeId="0" xr:uid="{4E6C05DB-907A-4DA8-A764-CC5BF71BF4D3}">
      <text/>
    </comment>
    <comment ref="E221" authorId="0" shapeId="0" xr:uid="{FEC63CA4-680B-42C5-9782-F3EC8B9C69C2}">
      <text/>
    </comment>
    <comment ref="E222" authorId="0" shapeId="0" xr:uid="{0C8F5C3A-8715-43E8-BFC1-6927B7B03CF0}">
      <text/>
    </comment>
    <comment ref="E223" authorId="0" shapeId="0" xr:uid="{35C61C0B-580D-4407-8EA7-3462385350B9}">
      <text/>
    </comment>
    <comment ref="E224" authorId="0" shapeId="0" xr:uid="{196D1D67-306F-4ED1-A1B4-5CA28BBFC8F8}">
      <text/>
    </comment>
    <comment ref="E225" authorId="0" shapeId="0" xr:uid="{29B1B3EA-633A-406E-BDB9-CDC7EB7FD2A5}">
      <text/>
    </comment>
    <comment ref="E226" authorId="0" shapeId="0" xr:uid="{D6D95A72-BA5F-4E5C-8E87-AFB3BE2FD65E}">
      <text/>
    </comment>
    <comment ref="E227" authorId="0" shapeId="0" xr:uid="{B45BE6C5-C08F-4D01-90E2-EBA4E368FB83}">
      <text/>
    </comment>
    <comment ref="E228" authorId="0" shapeId="0" xr:uid="{E68DD527-F497-42CE-8605-EFF1CF5E2A99}">
      <text/>
    </comment>
    <comment ref="E229" authorId="0" shapeId="0" xr:uid="{9243BA53-57CC-45F6-BC2E-049DD5327644}">
      <text/>
    </comment>
    <comment ref="E230" authorId="0" shapeId="0" xr:uid="{0FD2E627-C6A3-47EE-BF83-D4DDA98D673E}">
      <text/>
    </comment>
    <comment ref="E231" authorId="0" shapeId="0" xr:uid="{14ED062F-DCB7-4A11-9C07-ED583AF9567B}">
      <text/>
    </comment>
    <comment ref="E232" authorId="0" shapeId="0" xr:uid="{11DB4679-4E80-4162-B768-FD8A7D0A4782}">
      <text/>
    </comment>
    <comment ref="E233" authorId="0" shapeId="0" xr:uid="{7ADDC98D-5B14-4A8D-9718-F1D48C6F9913}">
      <text/>
    </comment>
    <comment ref="E234" authorId="0" shapeId="0" xr:uid="{5D6162DF-A9D6-4EFB-A03D-4E7E67B1C9F6}">
      <text/>
    </comment>
    <comment ref="E235" authorId="0" shapeId="0" xr:uid="{DB09E49A-4DA6-409A-BFA9-9876356D3088}">
      <text/>
    </comment>
    <comment ref="E236" authorId="0" shapeId="0" xr:uid="{C6399330-A0A1-40EB-81FB-18D28FE48F75}">
      <text/>
    </comment>
    <comment ref="E237" authorId="0" shapeId="0" xr:uid="{19A68BF8-6356-481B-A4DD-E30B6C0E96C8}">
      <text/>
    </comment>
    <comment ref="E238" authorId="0" shapeId="0" xr:uid="{84595631-C6EA-4CAB-A378-915B1B03DE70}">
      <text/>
    </comment>
    <comment ref="E239" authorId="0" shapeId="0" xr:uid="{911AB79B-0EF0-4EA5-BED4-F4AE8B27A8F9}">
      <text/>
    </comment>
    <comment ref="E240" authorId="0" shapeId="0" xr:uid="{DE2764EC-C06E-4D2F-9163-D80C3B20ADFB}">
      <text/>
    </comment>
    <comment ref="E241" authorId="0" shapeId="0" xr:uid="{954957B6-D0E5-4C30-9A4D-E056FDEE19BB}">
      <text/>
    </comment>
    <comment ref="E242" authorId="0" shapeId="0" xr:uid="{C22F80BF-BCAA-4FA8-9EA4-7B61F9BE1EAD}">
      <text/>
    </comment>
    <comment ref="E244" authorId="0" shapeId="0" xr:uid="{B9B511BA-ACE3-404B-B8BD-C70F9914BD05}">
      <text/>
    </comment>
    <comment ref="E247" authorId="0" shapeId="0" xr:uid="{BA92975E-777D-4CF8-AB87-46D3C37BBB04}">
      <text/>
    </comment>
    <comment ref="E248" authorId="0" shapeId="0" xr:uid="{057AF577-6D59-4928-84BE-F814BED0B41E}">
      <text/>
    </comment>
    <comment ref="E249" authorId="0" shapeId="0" xr:uid="{56FC2A4D-CF61-4E14-A43E-7108192EB81D}">
      <text/>
    </comment>
    <comment ref="E250" authorId="0" shapeId="0" xr:uid="{D17155C9-38D2-4DD7-BCD4-FED0F18C1D16}">
      <text/>
    </comment>
    <comment ref="E251" authorId="0" shapeId="0" xr:uid="{92264ADF-9F63-40D3-AFEC-7DAFF5F6CA7D}">
      <text/>
    </comment>
    <comment ref="E252" authorId="0" shapeId="0" xr:uid="{1CCA3674-EFC7-4EF4-B16E-979D0C550392}">
      <text/>
    </comment>
    <comment ref="E253" authorId="0" shapeId="0" xr:uid="{85C823D6-B4F6-444F-98E9-6AB5771194A8}">
      <text/>
    </comment>
    <comment ref="E254" authorId="0" shapeId="0" xr:uid="{6F9283AA-D7B1-4CEA-8D62-55E7405E38DA}">
      <text/>
    </comment>
    <comment ref="E255" authorId="0" shapeId="0" xr:uid="{933187E6-687E-497A-B59A-168AD5540393}">
      <text/>
    </comment>
    <comment ref="E256" authorId="0" shapeId="0" xr:uid="{A712C995-4FDC-4498-80B2-B8D61E1277DE}">
      <text/>
    </comment>
    <comment ref="E257" authorId="0" shapeId="0" xr:uid="{12D10942-0280-4771-B00E-433A5359BAE2}">
      <text/>
    </comment>
    <comment ref="E258" authorId="0" shapeId="0" xr:uid="{AB6BB580-0554-4724-A21C-B5D98CB19FE8}">
      <text/>
    </comment>
    <comment ref="E259" authorId="0" shapeId="0" xr:uid="{FFF14DC9-9930-4C2D-82BB-6CAF1CFE7E22}">
      <text/>
    </comment>
    <comment ref="E260" authorId="0" shapeId="0" xr:uid="{7FFF5A7A-8EF1-4800-96A0-2E6BDD927691}">
      <text/>
    </comment>
    <comment ref="E261" authorId="0" shapeId="0" xr:uid="{EFB6BC48-B835-4613-93A0-C2B42B30FFF3}">
      <text/>
    </comment>
    <comment ref="E262" authorId="0" shapeId="0" xr:uid="{61D62CB3-BE23-422E-BFA7-CD8FF0435014}">
      <text/>
    </comment>
    <comment ref="E263" authorId="0" shapeId="0" xr:uid="{DB97BAAE-932E-4327-A1F1-1CBE20EED16F}">
      <text/>
    </comment>
    <comment ref="E264" authorId="0" shapeId="0" xr:uid="{95293462-10F5-41F2-900D-3933009970DB}">
      <text/>
    </comment>
    <comment ref="E265" authorId="0" shapeId="0" xr:uid="{9DC5D30D-4E4D-4293-95D6-AE684B56CD87}">
      <text/>
    </comment>
    <comment ref="E266" authorId="0" shapeId="0" xr:uid="{501D7A48-377F-4D0A-A8F0-D1595AA991E9}">
      <text/>
    </comment>
    <comment ref="E267" authorId="0" shapeId="0" xr:uid="{0C5BB601-41F6-4250-86B2-9C5D9A90E0A9}">
      <text/>
    </comment>
    <comment ref="E268" authorId="0" shapeId="0" xr:uid="{BE093A0E-323B-4E5E-A298-CED696ED8F49}">
      <text/>
    </comment>
    <comment ref="E269" authorId="0" shapeId="0" xr:uid="{9F641688-8715-4571-9638-69A087455F59}">
      <text/>
    </comment>
    <comment ref="E270" authorId="0" shapeId="0" xr:uid="{5F737375-4531-4D8C-BEAD-CF55AA694026}">
      <text/>
    </comment>
    <comment ref="E271" authorId="0" shapeId="0" xr:uid="{568B964C-6851-4054-9DE6-EDD139A63E53}">
      <text/>
    </comment>
    <comment ref="E272" authorId="0" shapeId="0" xr:uid="{979DACD3-082C-45AD-9DC7-925ABBC81691}">
      <text/>
    </comment>
    <comment ref="E273" authorId="0" shapeId="0" xr:uid="{4CA67C54-B82D-4DC4-96CF-1BDAC70C21D5}">
      <text/>
    </comment>
    <comment ref="E274" authorId="0" shapeId="0" xr:uid="{89D70FAC-9CEF-49E5-8EB2-515775ABFE89}">
      <text/>
    </comment>
    <comment ref="E275" authorId="0" shapeId="0" xr:uid="{989D5BCD-B974-44B4-85AA-31586DD1D239}">
      <text/>
    </comment>
    <comment ref="E276" authorId="0" shapeId="0" xr:uid="{A3B9A32D-C6D6-46DF-8D93-7F996793CDAD}">
      <text/>
    </comment>
    <comment ref="E277" authorId="0" shapeId="0" xr:uid="{22994E93-21B1-4222-90CD-84518785CA89}">
      <text/>
    </comment>
    <comment ref="E278" authorId="0" shapeId="0" xr:uid="{4E47EBDA-C764-4404-BBBD-6F6CF568FAE2}">
      <text/>
    </comment>
    <comment ref="E280" authorId="0" shapeId="0" xr:uid="{68D18E75-FDDF-49CB-92A1-D688AB4BD8AA}">
      <text/>
    </comment>
    <comment ref="E281" authorId="0" shapeId="0" xr:uid="{7B8628F3-94C8-4266-BEDC-837EA772F451}">
      <text/>
    </comment>
    <comment ref="E282" authorId="0" shapeId="0" xr:uid="{1DFD4FA5-1C7F-4C0F-ADF6-130D627F680E}">
      <text/>
    </comment>
    <comment ref="E283" authorId="0" shapeId="0" xr:uid="{734C760E-646C-4924-8DAB-C5F18A2777B0}">
      <text/>
    </comment>
    <comment ref="E284" authorId="0" shapeId="0" xr:uid="{30B4422C-54AA-42A0-BEBC-3B86F9188ADD}">
      <text/>
    </comment>
    <comment ref="E285" authorId="0" shapeId="0" xr:uid="{5F161A32-3C36-41A0-AE30-1DC658BD295B}">
      <text/>
    </comment>
    <comment ref="E286" authorId="0" shapeId="0" xr:uid="{8E20EAC4-C3CF-4F5D-99CF-5B74E5B51D65}">
      <text/>
    </comment>
    <comment ref="E287" authorId="0" shapeId="0" xr:uid="{8E5AD81D-D28A-4C28-BA59-1C4C63856710}">
      <text/>
    </comment>
    <comment ref="E288" authorId="0" shapeId="0" xr:uid="{5962D089-63A1-4EE6-BEE3-00F741E91732}">
      <text/>
    </comment>
    <comment ref="E289" authorId="0" shapeId="0" xr:uid="{FD24932D-3C04-44D3-872B-9E6A43A572E0}">
      <text/>
    </comment>
    <comment ref="E290" authorId="0" shapeId="0" xr:uid="{1B6EB748-AEAF-4A27-A8B1-C5004BB54B75}">
      <text/>
    </comment>
    <comment ref="E291" authorId="0" shapeId="0" xr:uid="{4DF5EB9B-F168-4D5E-9BE3-FC4BCC592323}">
      <text/>
    </comment>
    <comment ref="E292" authorId="0" shapeId="0" xr:uid="{E979FE5D-2ADB-4FC3-A990-6E4836E4AC08}">
      <text/>
    </comment>
    <comment ref="E293" authorId="0" shapeId="0" xr:uid="{6CB4DDC5-F308-4F46-BF39-606E4BB8C287}">
      <text/>
    </comment>
    <comment ref="E294" authorId="0" shapeId="0" xr:uid="{D8B30FF0-E9FF-4A87-A4B1-79B17525AE35}">
      <text/>
    </comment>
    <comment ref="E295" authorId="0" shapeId="0" xr:uid="{043D3225-8E8B-4666-9E7B-2BFD9505A9B8}">
      <text/>
    </comment>
    <comment ref="E296" authorId="0" shapeId="0" xr:uid="{768A1C34-9749-4C44-A16D-76C48D830924}">
      <text/>
    </comment>
    <comment ref="E297" authorId="0" shapeId="0" xr:uid="{C297FFA6-2A89-4037-A0D3-D02350BCA0EF}">
      <text/>
    </comment>
    <comment ref="E298" authorId="0" shapeId="0" xr:uid="{F8B04748-C428-4016-8663-E69BE3162BF7}">
      <text/>
    </comment>
    <comment ref="E299" authorId="0" shapeId="0" xr:uid="{41E0D241-08F0-47D5-BAB5-3DA5BB06DC57}">
      <text/>
    </comment>
    <comment ref="E300" authorId="0" shapeId="0" xr:uid="{2FD80422-ACE7-45AE-82F3-13F7800C2C39}">
      <text/>
    </comment>
    <comment ref="E301" authorId="0" shapeId="0" xr:uid="{4C33FDC3-24A6-4727-833F-66D279F8A8D4}">
      <text/>
    </comment>
    <comment ref="E302" authorId="0" shapeId="0" xr:uid="{107FD513-CBCE-48B0-8FE9-55774DE85BCC}">
      <text/>
    </comment>
    <comment ref="E303" authorId="0" shapeId="0" xr:uid="{7D8E1456-0751-456E-A9AE-9B1FEE98AE0A}">
      <text/>
    </comment>
    <comment ref="E304" authorId="0" shapeId="0" xr:uid="{275ECEFF-649F-4EFD-8B59-D28F13A30F57}">
      <text/>
    </comment>
    <comment ref="E305" authorId="0" shapeId="0" xr:uid="{B51C2F48-0054-484D-A1E1-484085D15D55}">
      <text/>
    </comment>
    <comment ref="E306" authorId="0" shapeId="0" xr:uid="{248478A1-A7BC-4E29-92F2-39EBF5990D31}">
      <text/>
    </comment>
    <comment ref="E307" authorId="0" shapeId="0" xr:uid="{F4E184BF-4EE3-4CFF-82A1-DC0F85EFF407}">
      <text/>
    </comment>
    <comment ref="E308" authorId="0" shapeId="0" xr:uid="{517BD980-4F82-494F-BFA6-EB51FFA06348}">
      <text/>
    </comment>
    <comment ref="E309" authorId="0" shapeId="0" xr:uid="{E4AC05FA-835B-4AFE-9343-087AC2E46A14}">
      <text/>
    </comment>
    <comment ref="E310" authorId="0" shapeId="0" xr:uid="{3CE9B917-8F91-436B-BE8F-FA090E9321DB}">
      <text/>
    </comment>
    <comment ref="E311" authorId="0" shapeId="0" xr:uid="{C8B2593D-6BE1-4BEB-933E-EEB63F9CC9D0}">
      <text/>
    </comment>
    <comment ref="E312" authorId="0" shapeId="0" xr:uid="{0E2802D0-9867-4090-9860-E6581983B9A9}">
      <text/>
    </comment>
    <comment ref="E313" authorId="0" shapeId="0" xr:uid="{B378B4E9-EDC3-43D2-9F86-1EBA1FC5D4A6}">
      <text/>
    </comment>
    <comment ref="E314" authorId="0" shapeId="0" xr:uid="{75F363F4-2874-4721-A1E4-A454F57DE87A}">
      <text/>
    </comment>
    <comment ref="E315" authorId="0" shapeId="0" xr:uid="{FC31296F-1631-4041-8B2C-3F8F1C86BD17}">
      <text/>
    </comment>
    <comment ref="E316" authorId="0" shapeId="0" xr:uid="{8A0D430A-0760-4735-B668-73F6D2ECA620}">
      <text/>
    </comment>
    <comment ref="E317" authorId="0" shapeId="0" xr:uid="{B4F9715C-40B8-412E-9F77-ED24A3265145}">
      <text/>
    </comment>
    <comment ref="E318" authorId="0" shapeId="0" xr:uid="{34E357E3-07E7-487F-B900-11DD211A13FB}">
      <text/>
    </comment>
    <comment ref="E319" authorId="0" shapeId="0" xr:uid="{E355E93D-AFFB-425C-A3CE-A75F054EDC15}">
      <text/>
    </comment>
    <comment ref="E320" authorId="0" shapeId="0" xr:uid="{1E983967-939E-4602-86AA-1EA515CE30EA}">
      <text/>
    </comment>
    <comment ref="E321" authorId="0" shapeId="0" xr:uid="{B4CEF468-FA3C-4BA8-BE5F-4A43F8C27AE0}">
      <text/>
    </comment>
    <comment ref="E322" authorId="0" shapeId="0" xr:uid="{5DB0533A-63AD-4947-B943-9883FF1EB8AE}">
      <text/>
    </comment>
    <comment ref="E323" authorId="0" shapeId="0" xr:uid="{DCEBD68A-DC50-4ABD-8EDB-E235FC0C53FB}">
      <text/>
    </comment>
    <comment ref="E324" authorId="0" shapeId="0" xr:uid="{92397424-CF3C-43CF-AA42-61F7675655C8}">
      <text/>
    </comment>
    <comment ref="E325" authorId="0" shapeId="0" xr:uid="{F99C9F9B-DB38-4FDA-84C6-6A0FE82354FD}">
      <text/>
    </comment>
    <comment ref="E326" authorId="0" shapeId="0" xr:uid="{C77053D2-7DAB-4E77-84B4-E16D9C550389}">
      <text/>
    </comment>
    <comment ref="E327" authorId="0" shapeId="0" xr:uid="{A4160B6E-21A4-4C87-826E-9462F389EDA7}">
      <text/>
    </comment>
    <comment ref="E329" authorId="0" shapeId="0" xr:uid="{85AE50D9-08B7-4468-A355-CC7F467E6A19}">
      <text/>
    </comment>
    <comment ref="E330" authorId="0" shapeId="0" xr:uid="{7BE9D08C-19A6-4ACA-8FA0-388FB9B335DF}">
      <text/>
    </comment>
    <comment ref="E331" authorId="0" shapeId="0" xr:uid="{2CC758B1-2783-471B-BC31-AB02849AA9FC}">
      <text/>
    </comment>
    <comment ref="E332" authorId="0" shapeId="0" xr:uid="{E9DF52A3-0E8F-46B2-87CC-F47CF8DF10C0}">
      <text/>
    </comment>
    <comment ref="E333" authorId="0" shapeId="0" xr:uid="{5B440530-B1D7-4C9E-B528-737DAC3074CE}">
      <text/>
    </comment>
    <comment ref="E334" authorId="0" shapeId="0" xr:uid="{7E13D4D2-724A-4C24-814A-2103BECDE366}">
      <text/>
    </comment>
    <comment ref="E335" authorId="0" shapeId="0" xr:uid="{12D9C01B-3C6A-4AE7-A793-EFD74029F2A3}">
      <text/>
    </comment>
    <comment ref="E336" authorId="0" shapeId="0" xr:uid="{31302DF1-1B9B-4C1F-8D69-E79EAF42790E}">
      <text/>
    </comment>
    <comment ref="E339" authorId="0" shapeId="0" xr:uid="{D531B0B9-8184-4422-B4E6-5208E6C761C6}">
      <text/>
    </comment>
    <comment ref="E340" authorId="0" shapeId="0" xr:uid="{2326E1DA-E72E-4949-8724-3FCCF23681A9}">
      <text/>
    </comment>
    <comment ref="E341" authorId="0" shapeId="0" xr:uid="{26BF5548-1022-4206-81CB-B0F456A23FC8}">
      <text/>
    </comment>
    <comment ref="E342" authorId="0" shapeId="0" xr:uid="{1D661E2B-6D5A-4E88-80BF-04152A2DB219}">
      <text/>
    </comment>
    <comment ref="E343" authorId="0" shapeId="0" xr:uid="{01640920-D45C-4440-AF56-CB2F728EE45D}">
      <text/>
    </comment>
    <comment ref="E344" authorId="0" shapeId="0" xr:uid="{CFAC3858-3223-4BC5-9814-2A04A5EDAAAF}">
      <text/>
    </comment>
    <comment ref="E346" authorId="0" shapeId="0" xr:uid="{40AC671F-B7AF-4613-8009-D5DB75391D0B}">
      <text/>
    </comment>
    <comment ref="E347" authorId="0" shapeId="0" xr:uid="{07D7800E-90B7-4CD5-A0B2-12E3100932FF}">
      <text/>
    </comment>
    <comment ref="E348" authorId="0" shapeId="0" xr:uid="{9AEE7337-31AF-404C-B62B-6CF3896CCA7C}">
      <text/>
    </comment>
    <comment ref="E349" authorId="0" shapeId="0" xr:uid="{73640C7E-C66C-4B22-89CE-E0DB0B9D3BBD}">
      <text/>
    </comment>
    <comment ref="E350" authorId="0" shapeId="0" xr:uid="{526529B2-F24E-4CF6-A5F3-2D4AA583D56E}">
      <text/>
    </comment>
    <comment ref="E351" authorId="0" shapeId="0" xr:uid="{B534E4F0-1957-48B4-A20C-C0E4FF81504B}">
      <text/>
    </comment>
    <comment ref="E352" authorId="0" shapeId="0" xr:uid="{47C096AA-215E-4E0C-92DE-640720BDC32C}">
      <text/>
    </comment>
    <comment ref="E353" authorId="0" shapeId="0" xr:uid="{C7E58710-700A-4BE8-B169-49766FF886DA}">
      <text/>
    </comment>
    <comment ref="E354" authorId="0" shapeId="0" xr:uid="{C7DA41BB-1B13-4E89-9D97-9ABEF2116446}">
      <text/>
    </comment>
    <comment ref="E355" authorId="0" shapeId="0" xr:uid="{7D4734DE-5C6C-40A1-BFF1-E64910C0FA7F}">
      <text/>
    </comment>
    <comment ref="E356" authorId="0" shapeId="0" xr:uid="{3437A7BB-CF4A-4B2C-B710-AD8A084A4BC0}">
      <text/>
    </comment>
    <comment ref="E357" authorId="0" shapeId="0" xr:uid="{F77ACBDA-A357-4AD4-ABE9-C0FC392E5B7A}">
      <text/>
    </comment>
    <comment ref="E358" authorId="0" shapeId="0" xr:uid="{8CCAD3CF-A08A-4BC7-B336-9EAA7B49E634}">
      <text/>
    </comment>
    <comment ref="E359" authorId="0" shapeId="0" xr:uid="{085C8C90-9F52-40F2-9470-AA08DA507928}">
      <text/>
    </comment>
    <comment ref="E360" authorId="0" shapeId="0" xr:uid="{2F5A8548-9E1B-4979-B7DF-B51639235B94}">
      <text/>
    </comment>
    <comment ref="E361" authorId="0" shapeId="0" xr:uid="{968C4C68-ACF7-480F-8A82-F55684324C3E}">
      <text/>
    </comment>
    <comment ref="E362" authorId="0" shapeId="0" xr:uid="{7AC952FC-8947-4E05-AF3D-33D6C23E51EA}">
      <text/>
    </comment>
    <comment ref="E363" authorId="0" shapeId="0" xr:uid="{B7BDFFF6-7B36-4E46-86C7-BF75DC5DE96E}">
      <text/>
    </comment>
    <comment ref="E364" authorId="0" shapeId="0" xr:uid="{962584CD-5021-407F-95E3-5EBA2151A912}">
      <text/>
    </comment>
    <comment ref="E365" authorId="0" shapeId="0" xr:uid="{AF2E15E1-CFA9-47F6-A37D-A4829FDB9524}">
      <text/>
    </comment>
    <comment ref="E366" authorId="0" shapeId="0" xr:uid="{3B972B76-BCF7-48FA-AE1A-145894311F9B}">
      <text/>
    </comment>
    <comment ref="E367" authorId="0" shapeId="0" xr:uid="{9B6DAD5F-EC39-4E86-AD36-CC25DF325A64}">
      <text/>
    </comment>
    <comment ref="E368" authorId="0" shapeId="0" xr:uid="{BBFD20D5-C062-40EE-AE25-384328632D1D}">
      <text/>
    </comment>
    <comment ref="E370" authorId="0" shapeId="0" xr:uid="{5620CA6B-AEE8-4A69-B89E-2ED90D8AA06E}">
      <text/>
    </comment>
    <comment ref="E371" authorId="0" shapeId="0" xr:uid="{1597B9DA-39CE-44B6-9CE0-8567F469E97C}">
      <text/>
    </comment>
    <comment ref="E372" authorId="0" shapeId="0" xr:uid="{106316D5-AFC2-4A99-A0B7-A24C8EED0D97}">
      <text/>
    </comment>
    <comment ref="E373" authorId="0" shapeId="0" xr:uid="{E24BA9AA-6754-4DE5-AF90-42CE2AD82B8A}">
      <text/>
    </comment>
  </commentList>
</comments>
</file>

<file path=xl/sharedStrings.xml><?xml version="1.0" encoding="utf-8"?>
<sst xmlns="http://schemas.openxmlformats.org/spreadsheetml/2006/main" count="8655" uniqueCount="1876">
  <si>
    <t>Пион</t>
  </si>
  <si>
    <t>Alexander Fleming</t>
  </si>
  <si>
    <t>Bouquet Perfect</t>
  </si>
  <si>
    <t>Bowl of Cream</t>
  </si>
  <si>
    <t>Bridal Shower</t>
  </si>
  <si>
    <t>Brother Chuck</t>
  </si>
  <si>
    <t>Cherry Hill</t>
  </si>
  <si>
    <t>Chiffon Parfait</t>
  </si>
  <si>
    <t>Christmas Velvet</t>
  </si>
  <si>
    <t>Class Act</t>
  </si>
  <si>
    <t>Coral Charm</t>
  </si>
  <si>
    <t>Coral Sunset</t>
  </si>
  <si>
    <t>Eliza Lundy</t>
  </si>
  <si>
    <t>Elsa Sass</t>
  </si>
  <si>
    <t>Empire State</t>
  </si>
  <si>
    <t>Festiva Maxima</t>
  </si>
  <si>
    <t>Flame</t>
  </si>
  <si>
    <t>Florence Nicholls</t>
  </si>
  <si>
    <t>Garden Lace</t>
  </si>
  <si>
    <t>Gardenia</t>
  </si>
  <si>
    <t>Gay Paree</t>
  </si>
  <si>
    <t>Getrude Allen</t>
  </si>
  <si>
    <t>Henry Bockstoce</t>
  </si>
  <si>
    <t>Jan van Leeuwen</t>
  </si>
  <si>
    <t>Kansas</t>
  </si>
  <si>
    <t>Lois Choice</t>
  </si>
  <si>
    <t>Madame Claude Tain</t>
  </si>
  <si>
    <t>Moon over Barrington</t>
  </si>
  <si>
    <t>My Love</t>
  </si>
  <si>
    <t>Pastelegance</t>
  </si>
  <si>
    <t>Patio Peony  Athens</t>
  </si>
  <si>
    <t>Patio Peony Dublin</t>
  </si>
  <si>
    <t>Patio Peony London</t>
  </si>
  <si>
    <t>Patio Peony Madrid</t>
  </si>
  <si>
    <t>Patio Peony Moscow</t>
  </si>
  <si>
    <t>Patio Peony Oslo</t>
  </si>
  <si>
    <t>Red Charm</t>
  </si>
  <si>
    <t>Red Grace</t>
  </si>
  <si>
    <t>Sarah Bernhardt "Select"</t>
  </si>
  <si>
    <t>Sarah Bernhardt</t>
  </si>
  <si>
    <t>Snow Supreme</t>
  </si>
  <si>
    <t>Sunny Girl</t>
  </si>
  <si>
    <t>гибридный</t>
  </si>
  <si>
    <t>Claire de Lune</t>
  </si>
  <si>
    <t>древовидный</t>
  </si>
  <si>
    <t>Muramalusakura</t>
  </si>
  <si>
    <t>Nishiki No tuya</t>
  </si>
  <si>
    <t>Oukan</t>
  </si>
  <si>
    <t>Shimadaijn</t>
  </si>
  <si>
    <t>Taiyou</t>
  </si>
  <si>
    <t>Yachiyotsubaki</t>
  </si>
  <si>
    <t>Ито</t>
  </si>
  <si>
    <t>Border Charm</t>
  </si>
  <si>
    <t>Callies Memory</t>
  </si>
  <si>
    <t>First Arrival</t>
  </si>
  <si>
    <t>Garden treasure</t>
  </si>
  <si>
    <t>Old Rose Dandy</t>
  </si>
  <si>
    <t>Pink Ardour</t>
  </si>
  <si>
    <t>Scarlet Heaven</t>
  </si>
  <si>
    <t>Yellow Crown</t>
  </si>
  <si>
    <t>All That Jazz</t>
  </si>
  <si>
    <t>лекарственный</t>
  </si>
  <si>
    <t>Alba Plena</t>
  </si>
  <si>
    <t>Rosea Plena</t>
  </si>
  <si>
    <t>Rubra Plena</t>
  </si>
  <si>
    <t>молочноцветковый</t>
  </si>
  <si>
    <t>Boule de Neige</t>
  </si>
  <si>
    <t>Candy Stripe</t>
  </si>
  <si>
    <t>Evening Dream</t>
  </si>
  <si>
    <t>Lady Alexandra Duff</t>
  </si>
  <si>
    <t>Mrs. J.V. Edlund</t>
  </si>
  <si>
    <t>Peaches and Cream</t>
  </si>
  <si>
    <t>Pink Giant</t>
  </si>
  <si>
    <t>The Fawn</t>
  </si>
  <si>
    <t>Albert Crousse</t>
  </si>
  <si>
    <t>Alertie</t>
  </si>
  <si>
    <t>Allan Rogers</t>
  </si>
  <si>
    <t>Amabilis</t>
  </si>
  <si>
    <t>Angel Cheeks</t>
  </si>
  <si>
    <t>Belgravia</t>
  </si>
  <si>
    <t>Bella Donna</t>
  </si>
  <si>
    <t>Black Beauty</t>
  </si>
  <si>
    <t>Blaze</t>
  </si>
  <si>
    <t>Bowl of Beauty</t>
  </si>
  <si>
    <t>Bunker Hill</t>
  </si>
  <si>
    <t>Catharina Fontijn</t>
  </si>
  <si>
    <t>Celebrity</t>
  </si>
  <si>
    <t>Charle's White</t>
  </si>
  <si>
    <t>Command Performance</t>
  </si>
  <si>
    <t>Coral Supreme</t>
  </si>
  <si>
    <t>Cytherea</t>
  </si>
  <si>
    <t>Delaware Chief</t>
  </si>
  <si>
    <t>Diana Parks</t>
  </si>
  <si>
    <t>Dinner Plate</t>
  </si>
  <si>
    <t>Doreen</t>
  </si>
  <si>
    <t>Duchesse de Nemours "Select"</t>
  </si>
  <si>
    <t>Edulis Superba</t>
  </si>
  <si>
    <t>Etched Salmon</t>
  </si>
  <si>
    <t>Felix Supreme</t>
  </si>
  <si>
    <t>Francoise Ortegat</t>
  </si>
  <si>
    <t>Henry Sass</t>
  </si>
  <si>
    <t>Highlight</t>
  </si>
  <si>
    <t>Honey Gold</t>
  </si>
  <si>
    <t>Ivory Victory</t>
  </si>
  <si>
    <t>Jacorma</t>
  </si>
  <si>
    <t>Joker</t>
  </si>
  <si>
    <t>Jubilee</t>
  </si>
  <si>
    <t>Karl Rosenfield</t>
  </si>
  <si>
    <t>Kelway's Glorious</t>
  </si>
  <si>
    <t>Krinkled White</t>
  </si>
  <si>
    <t>Lemon Chiffon</t>
  </si>
  <si>
    <t>Lorelei</t>
  </si>
  <si>
    <t>Many Happy Returns</t>
  </si>
  <si>
    <t>Marie Lemoine</t>
  </si>
  <si>
    <t>Miss America</t>
  </si>
  <si>
    <t>Nice Gal</t>
  </si>
  <si>
    <t>Nick Shaylor</t>
  </si>
  <si>
    <t>Nippon Beauty</t>
  </si>
  <si>
    <t>Patio Peony Kiev</t>
  </si>
  <si>
    <t>Patio Peony Rome</t>
  </si>
  <si>
    <t>Paula Fay</t>
  </si>
  <si>
    <t>Peter Brand</t>
  </si>
  <si>
    <t>Pillow Talk</t>
  </si>
  <si>
    <t>Pink Hawaiian Coral</t>
  </si>
  <si>
    <t>Raspberry Sundae</t>
  </si>
  <si>
    <t>Red Magic</t>
  </si>
  <si>
    <t>Shirley Temple</t>
  </si>
  <si>
    <t>Sorbet</t>
  </si>
  <si>
    <t>Top Hat</t>
  </si>
  <si>
    <t>White Cap</t>
  </si>
  <si>
    <t>Bartzella</t>
  </si>
  <si>
    <t>America</t>
  </si>
  <si>
    <t>Athena</t>
  </si>
  <si>
    <t>Blushing Princess</t>
  </si>
  <si>
    <t>Buckeye Belle</t>
  </si>
  <si>
    <t>Carol</t>
  </si>
  <si>
    <t>Coral Magic</t>
  </si>
  <si>
    <t>Ellen Cowley</t>
  </si>
  <si>
    <t>Mackinac Grand</t>
  </si>
  <si>
    <t>Moonrise</t>
  </si>
  <si>
    <t>Nosegay</t>
  </si>
  <si>
    <t>Red Glory</t>
  </si>
  <si>
    <t>Salmon Chiffon</t>
  </si>
  <si>
    <t>Salmon Dream</t>
  </si>
  <si>
    <t>Summer Glow</t>
  </si>
  <si>
    <t>Ballerena de Saval</t>
  </si>
  <si>
    <t>Canary Brilliants</t>
  </si>
  <si>
    <t>Cora Louise</t>
  </si>
  <si>
    <t>Hillary</t>
  </si>
  <si>
    <t>Julia Rose</t>
  </si>
  <si>
    <t>Prairie Charm</t>
  </si>
  <si>
    <t>Belle Toulousaine</t>
  </si>
  <si>
    <t>Caroline Constabel</t>
  </si>
  <si>
    <t>Clouds of Colour</t>
  </si>
  <si>
    <t>Copper Kettle</t>
  </si>
  <si>
    <t>Duchesse de Lorraine</t>
  </si>
  <si>
    <t>Going Bananas</t>
  </si>
  <si>
    <t>Lollipop</t>
  </si>
  <si>
    <t>Magical Mystery Tour</t>
  </si>
  <si>
    <t>Morning Lilac</t>
  </si>
  <si>
    <t>Singing In The Rain</t>
  </si>
  <si>
    <t>Yellow Doodle Dandy</t>
  </si>
  <si>
    <t>Anemoniflora</t>
  </si>
  <si>
    <t>Adolphe Rousseau</t>
  </si>
  <si>
    <t>Alice Harding</t>
  </si>
  <si>
    <t>Antwerpen</t>
  </si>
  <si>
    <t>Armani</t>
  </si>
  <si>
    <t>Avalanche</t>
  </si>
  <si>
    <t>Barbara</t>
  </si>
  <si>
    <t>Big Ben</t>
  </si>
  <si>
    <t>Blush Queen</t>
  </si>
  <si>
    <t>Charles Burgess</t>
  </si>
  <si>
    <t>Cora Stubbs</t>
  </si>
  <si>
    <t>Couronne d'Or</t>
  </si>
  <si>
    <t>Do Tell</t>
  </si>
  <si>
    <t>Eden's Perfume</t>
  </si>
  <si>
    <t>Felix Crousse</t>
  </si>
  <si>
    <t>General Mc Mahon</t>
  </si>
  <si>
    <t>Gilbert Barthelot</t>
  </si>
  <si>
    <t>Green Halo</t>
  </si>
  <si>
    <t>Hot Chocolate</t>
  </si>
  <si>
    <t>Lady Kate</t>
  </si>
  <si>
    <t>Lady Liberty</t>
  </si>
  <si>
    <t>Laura Dessert</t>
  </si>
  <si>
    <t>Louis van Houtte</t>
  </si>
  <si>
    <t>Madame de Verneville</t>
  </si>
  <si>
    <t>Monsieur Jules Elie</t>
  </si>
  <si>
    <t>Monsieur Martin Cahuzac</t>
  </si>
  <si>
    <t>Moon of Nippon</t>
  </si>
  <si>
    <t>Moon River</t>
  </si>
  <si>
    <t>Moonstone</t>
  </si>
  <si>
    <t>Morning Kiss</t>
  </si>
  <si>
    <t>Mother's Choice</t>
  </si>
  <si>
    <t>Nancy Nora</t>
  </si>
  <si>
    <t>Neon</t>
  </si>
  <si>
    <t>Pecher</t>
  </si>
  <si>
    <t>Pietertje Vriend</t>
  </si>
  <si>
    <t>Pink Lemonade</t>
  </si>
  <si>
    <t>Pink Parfait</t>
  </si>
  <si>
    <t>Raspberry Ice</t>
  </si>
  <si>
    <t>Red Queen</t>
  </si>
  <si>
    <t>Red Sarah Bernhardt</t>
  </si>
  <si>
    <t>Red Spider</t>
  </si>
  <si>
    <t>Reine Hortense</t>
  </si>
  <si>
    <t>Snow Mountain</t>
  </si>
  <si>
    <t>Solange</t>
  </si>
  <si>
    <t>Suzie Q</t>
  </si>
  <si>
    <t>Sweet Sixteen</t>
  </si>
  <si>
    <t>Sword Dance</t>
  </si>
  <si>
    <t>Tom Cat</t>
  </si>
  <si>
    <t>Top Brass</t>
  </si>
  <si>
    <t>Vivid Rose</t>
  </si>
  <si>
    <t>Vogue</t>
  </si>
  <si>
    <t>White Sarah Bernhardt</t>
  </si>
  <si>
    <t>White Towers</t>
  </si>
  <si>
    <t>Whopper</t>
  </si>
  <si>
    <t>Belleville</t>
  </si>
  <si>
    <t>Lemon Dream</t>
  </si>
  <si>
    <t>Orange Victory</t>
  </si>
  <si>
    <t>Scrumdidleumptious</t>
  </si>
  <si>
    <t>Sonoma Halo</t>
  </si>
  <si>
    <t>Sonoma Kaleidoscope</t>
  </si>
  <si>
    <t>Sonoma Yedo</t>
  </si>
  <si>
    <t>Carl G. Klehm</t>
  </si>
  <si>
    <t>Cotton Candy</t>
  </si>
  <si>
    <t>Dr. F.G. Brethour</t>
  </si>
  <si>
    <t>Duchesse de Nemours</t>
  </si>
  <si>
    <t>Glory Hallelujah</t>
  </si>
  <si>
    <t>Inspecteur Lavergne</t>
  </si>
  <si>
    <t>Lady Alexander Duff</t>
  </si>
  <si>
    <t>Pink Luau</t>
  </si>
  <si>
    <t>President Wilson</t>
  </si>
  <si>
    <t>Princess Margaret</t>
  </si>
  <si>
    <t>Juliska</t>
  </si>
  <si>
    <t>Black</t>
  </si>
  <si>
    <t>White</t>
  </si>
  <si>
    <t>87-110-0008</t>
  </si>
  <si>
    <t>Joanna Marlene</t>
  </si>
  <si>
    <t>Emma Klehm</t>
  </si>
  <si>
    <t>Green Lotus</t>
  </si>
  <si>
    <t>Immaculee</t>
  </si>
  <si>
    <t>Jadwiga</t>
  </si>
  <si>
    <t>Koningin Wilhelmina</t>
  </si>
  <si>
    <t>Lady Anna</t>
  </si>
  <si>
    <t>Lancaster Imp</t>
  </si>
  <si>
    <t>Myrtle Gentry</t>
  </si>
  <si>
    <t>Primevere</t>
  </si>
  <si>
    <t>Victoire de la Marne</t>
  </si>
  <si>
    <t>Allegro</t>
  </si>
  <si>
    <t>Breath of Life</t>
  </si>
  <si>
    <t>Dream</t>
  </si>
  <si>
    <t>Eagle Wings</t>
  </si>
  <si>
    <t>Fellowship</t>
  </si>
  <si>
    <t>Good Looking</t>
  </si>
  <si>
    <t>Heritage</t>
  </si>
  <si>
    <t>Jingle Bells</t>
  </si>
  <si>
    <t>Noble Crown</t>
  </si>
  <si>
    <t>Penny Lane</t>
  </si>
  <si>
    <t>Renown</t>
  </si>
  <si>
    <t>Snow Star</t>
  </si>
  <si>
    <t>Symphony</t>
  </si>
  <si>
    <t>Tabledancer</t>
  </si>
  <si>
    <t>Velvet Ruby</t>
  </si>
  <si>
    <t>King's Day</t>
  </si>
  <si>
    <t>Vanilla Schnapps</t>
  </si>
  <si>
    <t>Bright Prince</t>
  </si>
  <si>
    <t>High Noon</t>
  </si>
  <si>
    <t>Yankee Doodle Dandy</t>
  </si>
  <si>
    <t>Independence Day</t>
  </si>
  <si>
    <t>Pink Charmer</t>
  </si>
  <si>
    <t>в ассортименте</t>
  </si>
  <si>
    <t>Apricot Queen</t>
  </si>
  <si>
    <t>Majestys Star</t>
  </si>
  <si>
    <t>Old Faithful</t>
  </si>
  <si>
    <t>Seidls Super</t>
  </si>
  <si>
    <t>Viking Valor</t>
  </si>
  <si>
    <t>Kinko</t>
  </si>
  <si>
    <t>Chief Black Hawk</t>
  </si>
  <si>
    <t>Dans du Feu</t>
  </si>
  <si>
    <t>Gordon E Simonson</t>
  </si>
  <si>
    <t>Little Edgy</t>
  </si>
  <si>
    <t>Luxuriant</t>
  </si>
  <si>
    <t>Oochigeas</t>
  </si>
  <si>
    <t>Out of Control</t>
  </si>
  <si>
    <t>Peekaboo Flash</t>
  </si>
  <si>
    <t>Purple Flash</t>
  </si>
  <si>
    <t>Raggedy Ann</t>
  </si>
  <si>
    <t>Royal Blush</t>
  </si>
  <si>
    <t>Sonoma Amethyst</t>
  </si>
  <si>
    <t>Strawberry Blush</t>
  </si>
  <si>
    <t>Avis Varner</t>
  </si>
  <si>
    <t>Baroness Schroeder</t>
  </si>
  <si>
    <t>Butter Bowl</t>
  </si>
  <si>
    <t>Lady Orchid</t>
  </si>
  <si>
    <t>Mr. Ed</t>
  </si>
  <si>
    <t>Barrington Belle</t>
  </si>
  <si>
    <t>Coral Scout</t>
  </si>
  <si>
    <t>Big Red Boomer Sooner</t>
  </si>
  <si>
    <t>Kirinmaru</t>
  </si>
  <si>
    <t>Mandarin's Coat</t>
  </si>
  <si>
    <t>Goldmine</t>
  </si>
  <si>
    <t>Berry Garcia</t>
  </si>
  <si>
    <t>Candy Heart</t>
  </si>
  <si>
    <t>Blonde Vision</t>
  </si>
  <si>
    <t>Coral Beach</t>
  </si>
  <si>
    <t>Petite Elegance</t>
  </si>
  <si>
    <t>Clemenceau</t>
  </si>
  <si>
    <t>Miss Eckhardt</t>
  </si>
  <si>
    <t>Mr. G.F. Hemerik</t>
  </si>
  <si>
    <t>Pink Dawn</t>
  </si>
  <si>
    <t>Sea Shell</t>
  </si>
  <si>
    <t>Sweet Harmony</t>
  </si>
  <si>
    <t>Surprise</t>
  </si>
  <si>
    <t>Hanaasobi</t>
  </si>
  <si>
    <t>Shiunden</t>
  </si>
  <si>
    <t>Hyakasen</t>
  </si>
  <si>
    <t>Kaou</t>
  </si>
  <si>
    <t>Hei Noon</t>
  </si>
  <si>
    <t>Kinkaku</t>
  </si>
  <si>
    <t>Yoshinogawa</t>
  </si>
  <si>
    <t>Hanakisoi</t>
  </si>
  <si>
    <t>Kamatanishiki</t>
  </si>
  <si>
    <t>Houki</t>
  </si>
  <si>
    <t>Kinshi</t>
  </si>
  <si>
    <t>Cheddar Cheese</t>
  </si>
  <si>
    <t>President Taft</t>
  </si>
  <si>
    <t>My Pal Rudy</t>
  </si>
  <si>
    <t>Sebastiaan Maas</t>
  </si>
  <si>
    <t>Daydream</t>
  </si>
  <si>
    <t>Colonel Owen Cousins</t>
  </si>
  <si>
    <t>New Millenium</t>
  </si>
  <si>
    <t>Хранение</t>
  </si>
  <si>
    <t>Ирис</t>
  </si>
  <si>
    <t>луизианский</t>
  </si>
  <si>
    <t>Andy Dandy</t>
  </si>
  <si>
    <t>Ann Chowning</t>
  </si>
  <si>
    <t>Black Gamecock</t>
  </si>
  <si>
    <t>мечевидный</t>
  </si>
  <si>
    <t>Blueberry Pie</t>
  </si>
  <si>
    <t>Harlequinesque</t>
  </si>
  <si>
    <t>Tim Tom Grob</t>
  </si>
  <si>
    <t>сибирский</t>
  </si>
  <si>
    <t>Ama No Hana</t>
  </si>
  <si>
    <t>Concord Crush</t>
  </si>
  <si>
    <t>Contrast in Styles</t>
  </si>
  <si>
    <t>I See Stars</t>
  </si>
  <si>
    <t>Sugar Rush</t>
  </si>
  <si>
    <t>Sun Grooves</t>
  </si>
  <si>
    <t>Tipped in Blue</t>
  </si>
  <si>
    <t>Yellow Tail</t>
  </si>
  <si>
    <t>германский</t>
  </si>
  <si>
    <t>Beverly Sills</t>
  </si>
  <si>
    <t>Orange Chariot</t>
  </si>
  <si>
    <t>карликовый</t>
  </si>
  <si>
    <t>Cherry Garden</t>
  </si>
  <si>
    <t>Laura Louise</t>
  </si>
  <si>
    <t>Greywoods Catrina</t>
  </si>
  <si>
    <t>Lady in Waiting</t>
  </si>
  <si>
    <t>Sugar Dome</t>
  </si>
  <si>
    <t>Dance Ballerina Dance</t>
  </si>
  <si>
    <t>Miss Apple</t>
  </si>
  <si>
    <t>Paprikash</t>
  </si>
  <si>
    <t>Tumble Bug</t>
  </si>
  <si>
    <t>Товарная категория (Растения)</t>
  </si>
  <si>
    <t>Артикул номенклатуры</t>
  </si>
  <si>
    <t>Род на латыни (Растения)</t>
  </si>
  <si>
    <t>Род растения (Растения)</t>
  </si>
  <si>
    <t>Вид на латыни (Растения)</t>
  </si>
  <si>
    <t>Вид растения (Растения)</t>
  </si>
  <si>
    <t>Сорт на латыни (Растения)</t>
  </si>
  <si>
    <t>Сорт растения (Растения)</t>
  </si>
  <si>
    <t>Многолетние растения, травы, злаки</t>
  </si>
  <si>
    <t>4-10-44-1-1</t>
  </si>
  <si>
    <t>Iris</t>
  </si>
  <si>
    <t>germanica</t>
  </si>
  <si>
    <t>4-10-44-1-2</t>
  </si>
  <si>
    <t>4-10-44-2-1</t>
  </si>
  <si>
    <t>pumila</t>
  </si>
  <si>
    <t>4-10-44-3-1</t>
  </si>
  <si>
    <t>louis</t>
  </si>
  <si>
    <t>4-10-44-3-2</t>
  </si>
  <si>
    <t>4-10-44-3-3</t>
  </si>
  <si>
    <t>4-10-44-4-1</t>
  </si>
  <si>
    <t>ensata</t>
  </si>
  <si>
    <t>2-10-71-7-6</t>
  </si>
  <si>
    <t>4-10-44-4-3</t>
  </si>
  <si>
    <t>4-10-44-5-1</t>
  </si>
  <si>
    <t>sibirica</t>
  </si>
  <si>
    <t>Bundle Of Joy</t>
  </si>
  <si>
    <t>2-10-71-9-17</t>
  </si>
  <si>
    <t>2-10-71-9-19</t>
  </si>
  <si>
    <t>4-10-44-5-4</t>
  </si>
  <si>
    <t>4-10-44-5-5</t>
  </si>
  <si>
    <t>4-10-44-5-6</t>
  </si>
  <si>
    <t>2-10-71-9-66</t>
  </si>
  <si>
    <t>4-10-44-5-8</t>
  </si>
  <si>
    <t>2-10-71-9-88</t>
  </si>
  <si>
    <t>4-10-44-5-10</t>
  </si>
  <si>
    <t>Пионы</t>
  </si>
  <si>
    <t>4-17-43-3-4</t>
  </si>
  <si>
    <t>Paeonia</t>
  </si>
  <si>
    <t>lactIflora</t>
  </si>
  <si>
    <t>2-17-129-5-34</t>
  </si>
  <si>
    <t>4-17-43-3-12</t>
  </si>
  <si>
    <t>2-17-129-5-60</t>
  </si>
  <si>
    <t>4-17-43-2-11</t>
  </si>
  <si>
    <t>hybrid</t>
  </si>
  <si>
    <t>межвидовой гибрид</t>
  </si>
  <si>
    <t>4-17-43-2-12</t>
  </si>
  <si>
    <t>4-17-43-2-13</t>
  </si>
  <si>
    <t>4-17-43-2-16</t>
  </si>
  <si>
    <t>4-17-43-2-22</t>
  </si>
  <si>
    <t>4-17-43-2-24</t>
  </si>
  <si>
    <t>2-17-129-5-134</t>
  </si>
  <si>
    <t>4-17-43-2-26</t>
  </si>
  <si>
    <t>4-17-43-2-27</t>
  </si>
  <si>
    <t>4-17-43-3-47</t>
  </si>
  <si>
    <t>2-17-129-5-9</t>
  </si>
  <si>
    <t>2-17-129-2-2</t>
  </si>
  <si>
    <t>hybrida</t>
  </si>
  <si>
    <t>4-17-43-2-1</t>
  </si>
  <si>
    <t>4-17-43-2-2</t>
  </si>
  <si>
    <t>4-17-43-2-3</t>
  </si>
  <si>
    <t>4-17-43-2-4</t>
  </si>
  <si>
    <t>4-17-43-2-5</t>
  </si>
  <si>
    <t>4-17-43-2-29</t>
  </si>
  <si>
    <t>4-17-43-2-6</t>
  </si>
  <si>
    <t>4-17-43-2-7</t>
  </si>
  <si>
    <t>4-17-43-2-8</t>
  </si>
  <si>
    <t>4-17-43-2-9</t>
  </si>
  <si>
    <t>4-17-43-2-10</t>
  </si>
  <si>
    <t>2-17-129-2-13</t>
  </si>
  <si>
    <t>4-17-43-3-14</t>
  </si>
  <si>
    <t>4-17-43-1-8</t>
  </si>
  <si>
    <t>itoh-hybrid</t>
  </si>
  <si>
    <t>Ито-гибрид</t>
  </si>
  <si>
    <t>4-17-43-2-14</t>
  </si>
  <si>
    <t>4-17-43-2-15</t>
  </si>
  <si>
    <t>4-17-43-2-17</t>
  </si>
  <si>
    <t>4-17-43-2-18</t>
  </si>
  <si>
    <t>4-17-43-2-31</t>
  </si>
  <si>
    <t>4-17-43-2-19</t>
  </si>
  <si>
    <t>4-17-43-2-20</t>
  </si>
  <si>
    <t>Mary Jo LeGare</t>
  </si>
  <si>
    <t>4-17-43-2-21</t>
  </si>
  <si>
    <t>2-17-129-2-22</t>
  </si>
  <si>
    <t>4-17-43-2-23</t>
  </si>
  <si>
    <t>4-17-43-2-25</t>
  </si>
  <si>
    <t>4-17-43-2-33</t>
  </si>
  <si>
    <t>4-17-43-2-28</t>
  </si>
  <si>
    <t>4-17-43-2-36</t>
  </si>
  <si>
    <t>4-17-43-4-2</t>
  </si>
  <si>
    <t>suffruticosa</t>
  </si>
  <si>
    <t>4-17-43-4-1</t>
  </si>
  <si>
    <t>4-17-43-5-1</t>
  </si>
  <si>
    <t>rockii-hybrid</t>
  </si>
  <si>
    <t>роки-гибрид</t>
  </si>
  <si>
    <t>Carte Blanche=Jing Yun Guan</t>
  </si>
  <si>
    <t>4-17-43-5-2</t>
  </si>
  <si>
    <t>Double Delight=Jing Yun Xiang</t>
  </si>
  <si>
    <t>4-17-43-5-3</t>
  </si>
  <si>
    <t>Heavenly Pink=Jing Ju Fen</t>
  </si>
  <si>
    <t>4-17-43-6-1</t>
  </si>
  <si>
    <t>lutea</t>
  </si>
  <si>
    <t>желтый</t>
  </si>
  <si>
    <t>4-17-43-4-10</t>
  </si>
  <si>
    <t>4-17-43-5-4</t>
  </si>
  <si>
    <t>Marvellous=Jing Xuan Hong</t>
  </si>
  <si>
    <t>4-17-43-5-5</t>
  </si>
  <si>
    <t>Pretty Lady=Jing Cheng Zi</t>
  </si>
  <si>
    <t>4-17-43-5-6</t>
  </si>
  <si>
    <t>Rebel=Gao Yuan Sheng Huo</t>
  </si>
  <si>
    <t>4-17-43-4-5</t>
  </si>
  <si>
    <t>Red</t>
  </si>
  <si>
    <t>4-17-43-5-7</t>
  </si>
  <si>
    <t>Sweet Magic=Jing Hong Fei He</t>
  </si>
  <si>
    <t>4-17-43-5-8</t>
  </si>
  <si>
    <t>Vintage=Jing He Lan</t>
  </si>
  <si>
    <t>4-17-43-1-1</t>
  </si>
  <si>
    <t>2-17-129-3-2</t>
  </si>
  <si>
    <t>Itoh</t>
  </si>
  <si>
    <t>2-17-129-3-3</t>
  </si>
  <si>
    <t>4-17-43-1-2</t>
  </si>
  <si>
    <t>4-17-43-1-3</t>
  </si>
  <si>
    <t>4-17-43-1-4</t>
  </si>
  <si>
    <t>2-17-129-3-6</t>
  </si>
  <si>
    <t>4-17-43-1-5</t>
  </si>
  <si>
    <t>4-17-43-1-7</t>
  </si>
  <si>
    <t>4-17-43-1-10</t>
  </si>
  <si>
    <t>4-17-43-1-20</t>
  </si>
  <si>
    <t>4-17-43-1-9</t>
  </si>
  <si>
    <t>4-17-43-1-35</t>
  </si>
  <si>
    <t>4-17-43-1-17</t>
  </si>
  <si>
    <t>4-17-43-1-18</t>
  </si>
  <si>
    <t>4-17-43-1-19</t>
  </si>
  <si>
    <t>4-17-43-1-21</t>
  </si>
  <si>
    <t>4-17-43-1-22</t>
  </si>
  <si>
    <t>4-17-43-1-6</t>
  </si>
  <si>
    <t>4-17-43-1-23</t>
  </si>
  <si>
    <t>4-17-43-1-24</t>
  </si>
  <si>
    <t>4-17-43-1-26</t>
  </si>
  <si>
    <t>4-17-43-1-27</t>
  </si>
  <si>
    <t>4-17-43-1-28</t>
  </si>
  <si>
    <t>4-17-43-1-11</t>
  </si>
  <si>
    <t>4-17-43-1-29</t>
  </si>
  <si>
    <t>4-17-43-1-30</t>
  </si>
  <si>
    <t>4-17-43-1-38</t>
  </si>
  <si>
    <t>4-17-43-1-31</t>
  </si>
  <si>
    <t>4-17-43-1-32</t>
  </si>
  <si>
    <t>4-17-43-1-33</t>
  </si>
  <si>
    <t>4-17-43-1-12</t>
  </si>
  <si>
    <t>4-17-43-1-13</t>
  </si>
  <si>
    <t>4-17-43-1-14</t>
  </si>
  <si>
    <t>4-17-43-1-34</t>
  </si>
  <si>
    <t>4-17-43-1-15</t>
  </si>
  <si>
    <t>4-17-43-1-36</t>
  </si>
  <si>
    <t>4-17-43-1-16</t>
  </si>
  <si>
    <t>2-17-129-5-2</t>
  </si>
  <si>
    <t>2-17-129-5-3</t>
  </si>
  <si>
    <t>4-17-43-3-2</t>
  </si>
  <si>
    <t>2-17-129-5-7</t>
  </si>
  <si>
    <t>2-17-129-5-8</t>
  </si>
  <si>
    <t>AnnCousins</t>
  </si>
  <si>
    <t>4-17-43-3-50</t>
  </si>
  <si>
    <t>2-17-129-5-13</t>
  </si>
  <si>
    <t>2-17-129-5-14</t>
  </si>
  <si>
    <t>2-17-129-5-16</t>
  </si>
  <si>
    <t>2-17-129-5-20</t>
  </si>
  <si>
    <t>2-17-129-5-22</t>
  </si>
  <si>
    <t>2-17-129-5-24</t>
  </si>
  <si>
    <t>2-17-129-5-28</t>
  </si>
  <si>
    <t>BridalShower</t>
  </si>
  <si>
    <t>4-17-43-3-59</t>
  </si>
  <si>
    <t>4-17-43-3-6</t>
  </si>
  <si>
    <t>2-17-129-5-33</t>
  </si>
  <si>
    <t>4-17-43-3-9</t>
  </si>
  <si>
    <t>4-17-43-3-10</t>
  </si>
  <si>
    <t>4-17-43-3-60</t>
  </si>
  <si>
    <t>4-17-43-3-11</t>
  </si>
  <si>
    <t>2-17-129-5-52</t>
  </si>
  <si>
    <t>4-17-43-3-52</t>
  </si>
  <si>
    <t>4-17-43-3-62</t>
  </si>
  <si>
    <t>2-17-129-5-55</t>
  </si>
  <si>
    <t>2-17-129-5-56</t>
  </si>
  <si>
    <t>4-17-43-3-17</t>
  </si>
  <si>
    <t>2-17-129-5-61</t>
  </si>
  <si>
    <t>2-17-129-5-62</t>
  </si>
  <si>
    <t>4-17-43-3-20</t>
  </si>
  <si>
    <t>4-17-43-3-21</t>
  </si>
  <si>
    <t>4-17-43-3-22</t>
  </si>
  <si>
    <t>4-17-43-3-23</t>
  </si>
  <si>
    <t>4-17-43-3-24</t>
  </si>
  <si>
    <t>2-17-129-5-67</t>
  </si>
  <si>
    <t>4-17-43-3-26</t>
  </si>
  <si>
    <t>4-17-43-3-27</t>
  </si>
  <si>
    <t>2-17-129-5-74</t>
  </si>
  <si>
    <t>2-17-129-5-75</t>
  </si>
  <si>
    <t>2-17-129-5-76</t>
  </si>
  <si>
    <t>2-17-129-5-78</t>
  </si>
  <si>
    <t>2-17-129-5-80</t>
  </si>
  <si>
    <t>2-17-129-5-82</t>
  </si>
  <si>
    <t>2-17-129-5-83</t>
  </si>
  <si>
    <t>2-17-129-5-84</t>
  </si>
  <si>
    <t>4-17-43-3-31</t>
  </si>
  <si>
    <t>4-17-43-3-32</t>
  </si>
  <si>
    <t>4-17-43-3-33</t>
  </si>
  <si>
    <t>2-17-129-5-109</t>
  </si>
  <si>
    <t>4-17-43-3-34</t>
  </si>
  <si>
    <t>2-17-129-5-111</t>
  </si>
  <si>
    <t>4-17-43-3-35</t>
  </si>
  <si>
    <t>2-17-129-5-115</t>
  </si>
  <si>
    <t>2-17-129-5-116</t>
  </si>
  <si>
    <t>4-17-43-3-36</t>
  </si>
  <si>
    <t>4-17-43-3-37</t>
  </si>
  <si>
    <t>4-17-43-3-55</t>
  </si>
  <si>
    <t>2-17-129-5-126</t>
  </si>
  <si>
    <t>4-17-43-3-38</t>
  </si>
  <si>
    <t>4-17-43-3-39</t>
  </si>
  <si>
    <t>4-17-43-3-63</t>
  </si>
  <si>
    <t>2-17-129-5-129</t>
  </si>
  <si>
    <t>2-17-129-5-130</t>
  </si>
  <si>
    <t>2-17-129-5-131</t>
  </si>
  <si>
    <t>4-17-43-3-41</t>
  </si>
  <si>
    <t>4-17-43-3-42</t>
  </si>
  <si>
    <t>4-17-43-3-43</t>
  </si>
  <si>
    <t>2-17-129-5-150</t>
  </si>
  <si>
    <t>2-17-129-5-151</t>
  </si>
  <si>
    <t>2-17-129-5-154</t>
  </si>
  <si>
    <t>2-17-129-5-157</t>
  </si>
  <si>
    <t>4-17-43-3-46</t>
  </si>
  <si>
    <t>2-17-129-5-164</t>
  </si>
  <si>
    <t>2-17-129-5-166</t>
  </si>
  <si>
    <t>2-17-129-5-167</t>
  </si>
  <si>
    <t>2-10-71-7-7</t>
  </si>
  <si>
    <t>2-10-71-9-18</t>
  </si>
  <si>
    <t>2-17-129-2-1</t>
  </si>
  <si>
    <t>2-17-129-2-3</t>
  </si>
  <si>
    <t>2-17-129-2-5</t>
  </si>
  <si>
    <t>2-17-129-2-7</t>
  </si>
  <si>
    <t>2-17-129-2-9</t>
  </si>
  <si>
    <t>2-17-129-2-21</t>
  </si>
  <si>
    <t>2-17-129-2-25</t>
  </si>
  <si>
    <t>2-17-129-2-28</t>
  </si>
  <si>
    <t>2-17-129-2-30</t>
  </si>
  <si>
    <t>4-17-43-4-8</t>
  </si>
  <si>
    <t>4-17-43-4-4</t>
  </si>
  <si>
    <t>4-17-43-4-6</t>
  </si>
  <si>
    <t>4-17-43-4-7</t>
  </si>
  <si>
    <t>2-17-129-3-12</t>
  </si>
  <si>
    <t>4-17-43-1-37</t>
  </si>
  <si>
    <t>2-17-129-4-1</t>
  </si>
  <si>
    <t>2-17-129-4-2</t>
  </si>
  <si>
    <t>2-17-129-4-5</t>
  </si>
  <si>
    <t>2-17-129-4-7</t>
  </si>
  <si>
    <t>2-17-129-5-1</t>
  </si>
  <si>
    <t>2-17-129-5-5</t>
  </si>
  <si>
    <t>2-17-129-5-12</t>
  </si>
  <si>
    <t>2-17-129-5-17</t>
  </si>
  <si>
    <t>2-17-129-5-19</t>
  </si>
  <si>
    <t>2-17-129-5-23</t>
  </si>
  <si>
    <t>2-17-129-5-29</t>
  </si>
  <si>
    <t>2-17-129-5-35</t>
  </si>
  <si>
    <t>2-17-129-5-39</t>
  </si>
  <si>
    <t>2-17-129-5-41</t>
  </si>
  <si>
    <t>4-17-43-3-51</t>
  </si>
  <si>
    <t>2-17-129-5-50</t>
  </si>
  <si>
    <t>2-17-129-5-63</t>
  </si>
  <si>
    <t>2-17-129-5-64</t>
  </si>
  <si>
    <t>2-17-129-5-66</t>
  </si>
  <si>
    <t>2-17-129-5-70</t>
  </si>
  <si>
    <t>2-17-129-5-77</t>
  </si>
  <si>
    <t>2-17-129-5-79</t>
  </si>
  <si>
    <t>4-17-43-3-53</t>
  </si>
  <si>
    <t>2-17-129-5-81</t>
  </si>
  <si>
    <t>2-17-129-5-90</t>
  </si>
  <si>
    <t>2-17-129-5-95</t>
  </si>
  <si>
    <t>2-17-129-5-97</t>
  </si>
  <si>
    <t>2-17-129-5-105</t>
  </si>
  <si>
    <t>2-17-129-5-106</t>
  </si>
  <si>
    <t>2-17-129-5-107</t>
  </si>
  <si>
    <t>2-17-129-5-108</t>
  </si>
  <si>
    <t>2-17-129-5-112</t>
  </si>
  <si>
    <t>4-17-43-3-54</t>
  </si>
  <si>
    <t>2-17-129-5-117</t>
  </si>
  <si>
    <t>4-17-43-3-56</t>
  </si>
  <si>
    <t>2-17-129-5-135</t>
  </si>
  <si>
    <t>2-17-129-5-137</t>
  </si>
  <si>
    <t>2-17-129-5-138</t>
  </si>
  <si>
    <t>2-17-129-5-144</t>
  </si>
  <si>
    <t>2-17-129-5-145</t>
  </si>
  <si>
    <t>2-17-129-5-153</t>
  </si>
  <si>
    <t>2-17-129-5-155</t>
  </si>
  <si>
    <t>2-17-129-5-158</t>
  </si>
  <si>
    <t>2-17-129-5-168</t>
  </si>
  <si>
    <t>2-17-129-5-170</t>
  </si>
  <si>
    <t>Light at Dawn</t>
  </si>
  <si>
    <t>Purple</t>
  </si>
  <si>
    <t>Yellow</t>
  </si>
  <si>
    <t>officinalis</t>
  </si>
  <si>
    <t>2-17-129-5-6</t>
  </si>
  <si>
    <t>2-17-129-5-31</t>
  </si>
  <si>
    <t>2-17-129-5-36</t>
  </si>
  <si>
    <t>2-17-129-5-38</t>
  </si>
  <si>
    <t>2-17-129-5-48</t>
  </si>
  <si>
    <t>2-17-129-5-58</t>
  </si>
  <si>
    <t>2-17-129-5-68</t>
  </si>
  <si>
    <t>2-17-129-5-113</t>
  </si>
  <si>
    <t>2-17-129-2-27</t>
  </si>
  <si>
    <t>2-17-129-5-37</t>
  </si>
  <si>
    <t>4-17-43-2-30</t>
  </si>
  <si>
    <t>4-17-43-2-35</t>
  </si>
  <si>
    <t>4-17-43-5-9</t>
  </si>
  <si>
    <t>2-17-129-3-7</t>
  </si>
  <si>
    <t>8-000341</t>
  </si>
  <si>
    <t>2-17-129-5-171</t>
  </si>
  <si>
    <t>2-17-129-3-11</t>
  </si>
  <si>
    <t>8-000340</t>
  </si>
  <si>
    <t>2-17-129-5-88</t>
  </si>
  <si>
    <t>2-17-129-5-101</t>
  </si>
  <si>
    <t>2-17-129-5-122</t>
  </si>
  <si>
    <t>2-17-129-5-165</t>
  </si>
  <si>
    <t>Gulls Wing</t>
  </si>
  <si>
    <t>Mary E Nicholls</t>
  </si>
  <si>
    <t>Wladyslawa</t>
  </si>
  <si>
    <t>Pastel Splendor</t>
  </si>
  <si>
    <t>Amalia Olson</t>
  </si>
  <si>
    <t>Lillian Wild</t>
  </si>
  <si>
    <t>Mme Calot</t>
  </si>
  <si>
    <t>Paul M Wild</t>
  </si>
  <si>
    <t>W.T. Turner</t>
  </si>
  <si>
    <t>НВНБ-0000001</t>
  </si>
  <si>
    <t>НВНБ-0000002</t>
  </si>
  <si>
    <t>НВНБ-0000003</t>
  </si>
  <si>
    <t>НВНБ-0000004</t>
  </si>
  <si>
    <t>НВНБ-0000005</t>
  </si>
  <si>
    <t>НВНБ-0000006</t>
  </si>
  <si>
    <t>НВНБ-0000007</t>
  </si>
  <si>
    <t>НВНБ-0000008</t>
  </si>
  <si>
    <t>НВНБ-0000009</t>
  </si>
  <si>
    <t>НВНБ-0000010</t>
  </si>
  <si>
    <t>НВНБ-0000011</t>
  </si>
  <si>
    <t>НВНБ-0000012</t>
  </si>
  <si>
    <t>НВНБ-0000013</t>
  </si>
  <si>
    <t>НВНБ-0000014</t>
  </si>
  <si>
    <t>НВНБ-0000015</t>
  </si>
  <si>
    <t>НВНБ-0000016</t>
  </si>
  <si>
    <t>НВНБ-0000017</t>
  </si>
  <si>
    <t>НВНБ-0000018</t>
  </si>
  <si>
    <t>НВНБ-0000019</t>
  </si>
  <si>
    <t>НВНБ-0000020</t>
  </si>
  <si>
    <t>НВНБ-0000021</t>
  </si>
  <si>
    <t>НВНБ-0000022</t>
  </si>
  <si>
    <t>НВНБ-0000023</t>
  </si>
  <si>
    <t>НВНБ-0000024</t>
  </si>
  <si>
    <t>НВНБ-0000025</t>
  </si>
  <si>
    <t>НВНБ-0000026</t>
  </si>
  <si>
    <t>НВНБ-0000027</t>
  </si>
  <si>
    <t>НВНБ-0000028</t>
  </si>
  <si>
    <t>НВНБ-0000029</t>
  </si>
  <si>
    <t>НВНБ-0000030</t>
  </si>
  <si>
    <t>НВНБ-0000031</t>
  </si>
  <si>
    <t>НВНБ-0000032</t>
  </si>
  <si>
    <t>НВНБ-0000033</t>
  </si>
  <si>
    <t>НВНБ-0000034</t>
  </si>
  <si>
    <t>НВНБ-0000035</t>
  </si>
  <si>
    <t>НВНБ-0000036</t>
  </si>
  <si>
    <t>НВНБ-0000037</t>
  </si>
  <si>
    <t>НВНБ-0000038</t>
  </si>
  <si>
    <t>НВНБ-0000039</t>
  </si>
  <si>
    <t>НВНБ-0000040</t>
  </si>
  <si>
    <t>НВНБ-0000041</t>
  </si>
  <si>
    <t>НВНБ-0000042</t>
  </si>
  <si>
    <t>НВНБ-0000043</t>
  </si>
  <si>
    <t>НВНБ-0000044</t>
  </si>
  <si>
    <t>НВНБ-0000045</t>
  </si>
  <si>
    <t>НВНБ-0000046</t>
  </si>
  <si>
    <t>НВНБ-0000047</t>
  </si>
  <si>
    <t>НВНБ-0000048</t>
  </si>
  <si>
    <t>НВНБ-0000049</t>
  </si>
  <si>
    <t>НВНБ-0000050</t>
  </si>
  <si>
    <t>НВНБ-0000051</t>
  </si>
  <si>
    <t>НВНБ-0000052</t>
  </si>
  <si>
    <t>НВНБ-0000053</t>
  </si>
  <si>
    <t>НВНБ-0000054</t>
  </si>
  <si>
    <t>НВНБ-0000055</t>
  </si>
  <si>
    <t>НВНБ-0000056</t>
  </si>
  <si>
    <t>НВНБ-0000057</t>
  </si>
  <si>
    <t>НВНБ-0000058</t>
  </si>
  <si>
    <t>НВНБ-0000059</t>
  </si>
  <si>
    <t>НВНБ-0000060</t>
  </si>
  <si>
    <t>НВНБ-0000061</t>
  </si>
  <si>
    <t>НВНБ-0000062</t>
  </si>
  <si>
    <t>НВНБ-0000063</t>
  </si>
  <si>
    <t>НВНБ-0000064</t>
  </si>
  <si>
    <t>НВНБ-0000065</t>
  </si>
  <si>
    <t>НВНБ-0000066</t>
  </si>
  <si>
    <t>НВНБ-0000067</t>
  </si>
  <si>
    <t>НВНБ-0000068</t>
  </si>
  <si>
    <t>НВНБ-0000069</t>
  </si>
  <si>
    <t>НВНБ-0000070</t>
  </si>
  <si>
    <t>НВНБ-0000071</t>
  </si>
  <si>
    <t>НВНБ-0000072</t>
  </si>
  <si>
    <t>НВНБ-0000073</t>
  </si>
  <si>
    <t>НВНБ-0000074</t>
  </si>
  <si>
    <t>НВНБ-0000075</t>
  </si>
  <si>
    <t>НВНБ-0000076</t>
  </si>
  <si>
    <t>НВНБ-0000077</t>
  </si>
  <si>
    <t>НВНБ-0000078</t>
  </si>
  <si>
    <t>НВНБ-0000079</t>
  </si>
  <si>
    <t>НВНБ-0000080</t>
  </si>
  <si>
    <t>НВНБ-0000081</t>
  </si>
  <si>
    <t>НВНБ-0000082</t>
  </si>
  <si>
    <t>НВНБ-0000083</t>
  </si>
  <si>
    <t>НВНБ-0000084</t>
  </si>
  <si>
    <t>НВНБ-0000085</t>
  </si>
  <si>
    <t>НВНБ-0000086</t>
  </si>
  <si>
    <t>НВНБ-0000087</t>
  </si>
  <si>
    <t>НВНБ-0000088</t>
  </si>
  <si>
    <t>НВНБ-0000089</t>
  </si>
  <si>
    <t>НВНБ-0000090</t>
  </si>
  <si>
    <t>НВНБ-0000091</t>
  </si>
  <si>
    <t>НВНБ-0000092</t>
  </si>
  <si>
    <t>НВНБ-0000093</t>
  </si>
  <si>
    <t>НВНБ-0000094</t>
  </si>
  <si>
    <t>НВНБ-0000095</t>
  </si>
  <si>
    <t>НВНБ-0000096</t>
  </si>
  <si>
    <t>НВНБ-0000097</t>
  </si>
  <si>
    <t>НВНБ-0000098</t>
  </si>
  <si>
    <t>НВНБ-0000099</t>
  </si>
  <si>
    <t>НВНБ-0000100</t>
  </si>
  <si>
    <t>НВНБ-0000101</t>
  </si>
  <si>
    <t>НВНБ-0000102</t>
  </si>
  <si>
    <t>НВНБ-0000103</t>
  </si>
  <si>
    <t>Sarah Bernhardt "Unique"</t>
  </si>
  <si>
    <t>in sort</t>
  </si>
  <si>
    <t>Itoh-hybrid</t>
  </si>
  <si>
    <t>Cornelia Shaylor</t>
  </si>
  <si>
    <t>Love Affair</t>
  </si>
  <si>
    <t>Rosy Prospect</t>
  </si>
  <si>
    <t>Strawberry Creme Brulee</t>
  </si>
  <si>
    <t>Вид</t>
  </si>
  <si>
    <t>Высота</t>
  </si>
  <si>
    <t>Тип цветка</t>
  </si>
  <si>
    <t>Аромат</t>
  </si>
  <si>
    <t>Селекция</t>
  </si>
  <si>
    <t>полумахровый</t>
  </si>
  <si>
    <t>15-20</t>
  </si>
  <si>
    <t>розовидный</t>
  </si>
  <si>
    <t>японской формы, анемовидный</t>
  </si>
  <si>
    <t>Madame Jules Dessert</t>
  </si>
  <si>
    <t>Сумма</t>
  </si>
  <si>
    <r>
      <t>Цена при заказе</t>
    </r>
    <r>
      <rPr>
        <b/>
        <sz val="10.5"/>
        <rFont val="Calibri"/>
        <family val="2"/>
        <charset val="204"/>
        <scheme val="minor"/>
      </rPr>
      <t xml:space="preserve"> от ящика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</si>
  <si>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от 15 шт до ящика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</si>
  <si>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10 шт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</si>
  <si>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5 шт</t>
    </r>
  </si>
  <si>
    <t xml:space="preserve"> </t>
  </si>
  <si>
    <t>евро</t>
  </si>
  <si>
    <t>шаровидный</t>
  </si>
  <si>
    <t>Количество корней</t>
  </si>
  <si>
    <t>Количество ящиков (ориентировочное)</t>
  </si>
  <si>
    <t>Cорт</t>
  </si>
  <si>
    <t>Размер (глазков)</t>
  </si>
  <si>
    <t>Кратность заказа</t>
  </si>
  <si>
    <t>Ящиков (рассчетно)</t>
  </si>
  <si>
    <t>Подтверждение</t>
  </si>
  <si>
    <t>Подпишитесь на наш телеграм-канал, чтобы всегда быть в курсе последних новостей, предложений и акций: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</si>
  <si>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</si>
  <si>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</si>
  <si>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</si>
  <si>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r>
      <t xml:space="preserve">Адрес склада: </t>
    </r>
    <r>
      <rPr>
        <sz val="11"/>
        <color indexed="8"/>
        <rFont val="Calibri"/>
        <family val="2"/>
        <charset val="204"/>
        <scheme val="minor"/>
      </rPr>
      <t>Владимирская область, Киржачский район, пос. Знаменское</t>
    </r>
  </si>
  <si>
    <t>не выбрано</t>
  </si>
  <si>
    <t>← Выберите период отгрузки</t>
  </si>
  <si>
    <t>Сумма заказа Нидерланды</t>
  </si>
  <si>
    <t>Сумма заказа Россия</t>
  </si>
  <si>
    <t>Скидка/надбавка за объем</t>
  </si>
  <si>
    <t>Общая сумма заказа (евро)</t>
  </si>
  <si>
    <t>Общая сумма заказа (руб)</t>
  </si>
  <si>
    <t>Вместимость в ящик может измениться. В случае изменений, заказ повторно согласуется с покупателем.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</si>
  <si>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</si>
  <si>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 xml:space="preserve">Артикул </t>
  </si>
  <si>
    <t>Палитра оттенков</t>
  </si>
  <si>
    <t>Вместимость в ящик шт.</t>
  </si>
  <si>
    <t>в теч. 3х дней</t>
  </si>
  <si>
    <t>Задаток при бронировании: 50%, доплата 50% до 4 сентября 2026 года</t>
  </si>
  <si>
    <t>Mock Orange Yellow</t>
  </si>
  <si>
    <t>Snow Princess</t>
  </si>
  <si>
    <t>Soft Salmon Saucer</t>
  </si>
  <si>
    <t>Dynasty</t>
  </si>
  <si>
    <t>Pastel Lilas</t>
  </si>
  <si>
    <t>Plum Flash</t>
  </si>
  <si>
    <t>Lunar Glow</t>
  </si>
  <si>
    <t>Сорта раннего срока цветения</t>
  </si>
  <si>
    <t>Сорта среднего срока цветения</t>
  </si>
  <si>
    <t>Сорта позднего срока цветения</t>
  </si>
  <si>
    <t>♪</t>
  </si>
  <si>
    <t>♫</t>
  </si>
  <si>
    <t>🎶</t>
  </si>
  <si>
    <t>Антибактериальная активность против золотистого стафилококка</t>
  </si>
  <si>
    <t>18-20</t>
  </si>
  <si>
    <t>15-18</t>
  </si>
  <si>
    <t>60-90</t>
  </si>
  <si>
    <t>70-75</t>
  </si>
  <si>
    <t>70-90</t>
  </si>
  <si>
    <t>Рекордная продуктивность — до 50 цветков за сезон</t>
  </si>
  <si>
    <t>"Голливудский хамелеон": розовый бутон → белый цветок</t>
  </si>
  <si>
    <t>Градиентная окраска: кремово-желтый → кораллово-розовый</t>
  </si>
  <si>
    <t>Хамелеон (розовый → белый), гофрированные лепестки, бордовая листва весной</t>
  </si>
  <si>
    <t>Название-бренд, цветы до 17 см, прочные стебли</t>
  </si>
  <si>
    <t>Трехцветный: желтый + кремовые края + малиновое свечение</t>
  </si>
  <si>
    <t>80-90</t>
  </si>
  <si>
    <t>Устойчив к дождю, трехцветный хамелеон (розовый→оранжевый→желтый), 2-3 боковых бутона</t>
  </si>
  <si>
    <t>Массивный во всех отношениях: окраска, толщина стеблей, внешний вид растения</t>
  </si>
  <si>
    <t>Бархатистые густомахровые шаровидные цветки алого оттенка</t>
  </si>
  <si>
    <t>Крупные шаровидные цветки насыщенного красного оттенка, не выгорает на солнце</t>
  </si>
  <si>
    <t>Уникальная пурпурная глубина цвета (purple tones)</t>
  </si>
  <si>
    <t>Контрастная окраска — белый с темно-розовым центром</t>
  </si>
  <si>
    <t>Многостадийная окраска: белый с розовым оттенком → раскрывает желтые лепестки</t>
  </si>
  <si>
    <t>80-85</t>
  </si>
  <si>
    <t>✂</t>
  </si>
  <si>
    <t>20-25</t>
  </si>
  <si>
    <t>14-18</t>
  </si>
  <si>
    <t>75-90</t>
  </si>
  <si>
    <t>50-100</t>
  </si>
  <si>
    <t>75-80</t>
  </si>
  <si>
    <t>70-80</t>
  </si>
  <si>
    <t>66-70</t>
  </si>
  <si>
    <t>15-16</t>
  </si>
  <si>
    <t>70-100</t>
  </si>
  <si>
    <t>18-19</t>
  </si>
  <si>
    <t>80-100</t>
  </si>
  <si>
    <t>18-25</t>
  </si>
  <si>
    <t>90-100</t>
  </si>
  <si>
    <t>60-70</t>
  </si>
  <si>
    <t>85-100</t>
  </si>
  <si>
    <t>60-80</t>
  </si>
  <si>
    <t>65-90</t>
  </si>
  <si>
    <t>10-11,5</t>
  </si>
  <si>
    <t>Сумма за растения со скидкой Нидерланды</t>
  </si>
  <si>
    <t>Сумма за растения со скидкой Россия</t>
  </si>
  <si>
    <r>
      <rPr>
        <b/>
        <sz val="11"/>
        <rFont val="Calibri"/>
        <family val="2"/>
        <charset val="204"/>
        <scheme val="minor"/>
      </rPr>
      <t>Система скидок:</t>
    </r>
    <r>
      <rPr>
        <sz val="11"/>
        <rFont val="Calibri"/>
        <family val="2"/>
        <charset val="204"/>
        <scheme val="minor"/>
      </rPr>
      <t xml:space="preserve"> при заказе растений более 1000 € - 1%, 1500 €  - 2%,   2000 € - 3%,   3000 € - 4%,  5000 € - 5%</t>
    </r>
  </si>
  <si>
    <t>46-38-14820</t>
  </si>
  <si>
    <t>руб</t>
  </si>
  <si>
    <t>Garden Treasure</t>
  </si>
  <si>
    <t>87-107-0222</t>
  </si>
  <si>
    <t>махровый</t>
  </si>
  <si>
    <t>87-110-0170</t>
  </si>
  <si>
    <t>87-110-0436</t>
  </si>
  <si>
    <t>12-15</t>
  </si>
  <si>
    <t>87-107-0256</t>
  </si>
  <si>
    <t>87-110-0317</t>
  </si>
  <si>
    <t>махровый розовидный</t>
  </si>
  <si>
    <t>87-110-0435</t>
  </si>
  <si>
    <t>87-110-0434</t>
  </si>
  <si>
    <t>87-110-0426</t>
  </si>
  <si>
    <t xml:space="preserve">2013, Seidl / Bremer, США </t>
  </si>
  <si>
    <t>46-38-15393</t>
  </si>
  <si>
    <t>87-107-0089</t>
  </si>
  <si>
    <t>87-110-0303</t>
  </si>
  <si>
    <t>махровый шаровидный</t>
  </si>
  <si>
    <t>2013, T. Rat, Франция</t>
  </si>
  <si>
    <t>87-110-0396</t>
  </si>
  <si>
    <t>16-18</t>
  </si>
  <si>
    <t>87-110-0057</t>
  </si>
  <si>
    <t>махровый бомбовидный</t>
  </si>
  <si>
    <t>87-110-0171</t>
  </si>
  <si>
    <t>87-110-0437</t>
  </si>
  <si>
    <t>87-110-0432</t>
  </si>
  <si>
    <t>87-110-0314</t>
  </si>
  <si>
    <t>46-38-50056</t>
  </si>
  <si>
    <t>простой</t>
  </si>
  <si>
    <t>46-38-14541</t>
  </si>
  <si>
    <t>100-120</t>
  </si>
  <si>
    <t>87-110-0028</t>
  </si>
  <si>
    <t>87-110-0029</t>
  </si>
  <si>
    <t>87-110-0036</t>
  </si>
  <si>
    <t>46-38-14821</t>
  </si>
  <si>
    <t>87-107-0101</t>
  </si>
  <si>
    <t>87-107-0105</t>
  </si>
  <si>
    <t>65-70</t>
  </si>
  <si>
    <t>15-23</t>
  </si>
  <si>
    <t>46-38-14854</t>
  </si>
  <si>
    <t>75-95</t>
  </si>
  <si>
    <t>87-107-0251</t>
  </si>
  <si>
    <t>87-110-0321</t>
  </si>
  <si>
    <t>87-110-0414</t>
  </si>
  <si>
    <t>87-110-0401</t>
  </si>
  <si>
    <t>87-110-0305</t>
  </si>
  <si>
    <t>87-110-0312</t>
  </si>
  <si>
    <t>87-110-0313</t>
  </si>
  <si>
    <t>87-110-0316</t>
  </si>
  <si>
    <t>10-15</t>
  </si>
  <si>
    <t>46-38-50053</t>
  </si>
  <si>
    <t>46-38-50050</t>
  </si>
  <si>
    <t>90-110</t>
  </si>
  <si>
    <t>46-38-14852</t>
  </si>
  <si>
    <t>87-107-0248</t>
  </si>
  <si>
    <t>46-38-14815</t>
  </si>
  <si>
    <t>87-110-0080</t>
  </si>
  <si>
    <t>87-110-0207</t>
  </si>
  <si>
    <t>87-110-0081</t>
  </si>
  <si>
    <t>87-110-0208</t>
  </si>
  <si>
    <t>87-107-0160</t>
  </si>
  <si>
    <t>87-110-0024</t>
  </si>
  <si>
    <t xml:space="preserve">махровый шаровидный </t>
  </si>
  <si>
    <t>46-38-14816</t>
  </si>
  <si>
    <t>46-38-14842</t>
  </si>
  <si>
    <t>87-107-0202</t>
  </si>
  <si>
    <t>46-38-15367</t>
  </si>
  <si>
    <t>87-110-0061</t>
  </si>
  <si>
    <t>87-110-0104</t>
  </si>
  <si>
    <t>46-38-15391</t>
  </si>
  <si>
    <t>1924, Doriat, Франция</t>
  </si>
  <si>
    <t>46-38-15369</t>
  </si>
  <si>
    <t>87-107-0214</t>
  </si>
  <si>
    <t>87-107-0243</t>
  </si>
  <si>
    <t>87-110-0082</t>
  </si>
  <si>
    <t>1980, Неизвестный, Китай</t>
  </si>
  <si>
    <t>46-38-14824</t>
  </si>
  <si>
    <t>1950, Blonk, Нидерланды</t>
  </si>
  <si>
    <t>87-107-0133</t>
  </si>
  <si>
    <t>87-110-0032</t>
  </si>
  <si>
    <t>46-38-15372</t>
  </si>
  <si>
    <t>87-110-0138</t>
  </si>
  <si>
    <t>46-38-50057</t>
  </si>
  <si>
    <t>87-107-0212</t>
  </si>
  <si>
    <t>46-38-50054</t>
  </si>
  <si>
    <t>46-38-14547</t>
  </si>
  <si>
    <t>46-38-50058</t>
  </si>
  <si>
    <t>87-107-0230</t>
  </si>
  <si>
    <t>87-110-0400</t>
  </si>
  <si>
    <t>87-107-0250</t>
  </si>
  <si>
    <t>87-110-0439</t>
  </si>
  <si>
    <t>46-38-14522</t>
  </si>
  <si>
    <t>95-110</t>
  </si>
  <si>
    <t>87-110-0085</t>
  </si>
  <si>
    <t>87-110-0213</t>
  </si>
  <si>
    <t>46-38-14810</t>
  </si>
  <si>
    <t>анемоновидный</t>
  </si>
  <si>
    <t>46-38-14825</t>
  </si>
  <si>
    <t>87-107-0138</t>
  </si>
  <si>
    <t>87-110-0231</t>
  </si>
  <si>
    <t xml:space="preserve">полумахровый </t>
  </si>
  <si>
    <t>87-110-0015</t>
  </si>
  <si>
    <t>87-107-0162</t>
  </si>
  <si>
    <t>87-107-0337</t>
  </si>
  <si>
    <t>1919, Shaylor, США</t>
  </si>
  <si>
    <t>46-38-14552</t>
  </si>
  <si>
    <t xml:space="preserve">1938, Nicholls, США </t>
  </si>
  <si>
    <t>1909, Dessert, Франция</t>
  </si>
  <si>
    <t>87-107-0235</t>
  </si>
  <si>
    <t>87-107-0246</t>
  </si>
  <si>
    <t>46-38-50060</t>
  </si>
  <si>
    <t>87-110-0217</t>
  </si>
  <si>
    <t>87-107-0282</t>
  </si>
  <si>
    <t>87-110-0428</t>
  </si>
  <si>
    <t>87-110-0128</t>
  </si>
  <si>
    <t>87-110-0094</t>
  </si>
  <si>
    <t>87-107-0338</t>
  </si>
  <si>
    <t>46-38-14543</t>
  </si>
  <si>
    <t>87-107-0177</t>
  </si>
  <si>
    <t>87-107-0178</t>
  </si>
  <si>
    <t>87-110-0035</t>
  </si>
  <si>
    <t>87-107-0193</t>
  </si>
  <si>
    <t>1851, Mieller, Франция</t>
  </si>
  <si>
    <t>розовидный – полушаровидный</t>
  </si>
  <si>
    <t>85-90</t>
  </si>
  <si>
    <t>87-107-0339</t>
  </si>
  <si>
    <t>махровый корончатый</t>
  </si>
  <si>
    <t>87-107-0126</t>
  </si>
  <si>
    <t>15-17</t>
  </si>
  <si>
    <t>87-110-0177</t>
  </si>
  <si>
    <t xml:space="preserve">1936, J. R. Mann / J. J. van Steen, США </t>
  </si>
  <si>
    <t>87-110-0429</t>
  </si>
  <si>
    <t>46-38-14835</t>
  </si>
  <si>
    <t>87-107-0200</t>
  </si>
  <si>
    <t>87-110-0042</t>
  </si>
  <si>
    <t>полумахровый кактусовидный</t>
  </si>
  <si>
    <t>46-38-15382</t>
  </si>
  <si>
    <t>87-107-0100</t>
  </si>
  <si>
    <t>87-110-0419</t>
  </si>
  <si>
    <t>87-110-0247</t>
  </si>
  <si>
    <t>87-107-0104</t>
  </si>
  <si>
    <t>2007, T. Rat, Франция</t>
  </si>
  <si>
    <t>46-38-15383</t>
  </si>
  <si>
    <t>46-38-15384</t>
  </si>
  <si>
    <t>13-17</t>
  </si>
  <si>
    <t>1987, Юж. Корея</t>
  </si>
  <si>
    <t>87-107-0129</t>
  </si>
  <si>
    <t>87-110-0430</t>
  </si>
  <si>
    <t>46-38-50052</t>
  </si>
  <si>
    <t>87-110-0092</t>
  </si>
  <si>
    <t>90-95</t>
  </si>
  <si>
    <t>УТ-00003772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</si>
  <si>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</si>
  <si>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</si>
  <si>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</si>
  <si>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</si>
  <si>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</si>
  <si>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</si>
  <si>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</si>
  <si>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</si>
  <si>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</si>
  <si>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</si>
  <si>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</si>
  <si>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</si>
  <si>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</si>
  <si>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</si>
  <si>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</si>
  <si>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</si>
  <si>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</si>
  <si>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</si>
  <si>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</si>
  <si>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</si>
  <si>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</si>
  <si>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</si>
  <si>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</si>
  <si>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</si>
  <si>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</si>
  <si>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</si>
  <si>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</si>
  <si>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</si>
  <si>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</si>
  <si>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</si>
  <si>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</si>
  <si>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</si>
  <si>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</si>
  <si>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</si>
  <si>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</si>
  <si>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</si>
  <si>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</si>
  <si>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</si>
  <si>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</si>
  <si>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</si>
  <si>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</si>
  <si>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</si>
  <si>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</si>
  <si>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эксклюзивную возможность хранения заказов на нашем складе от 3,5 до 5 месяцев</t>
  </si>
  <si>
    <t>●  При выборе услуги Хранения возможны отгрузки в периоды предложенные в Прайс-листе</t>
  </si>
  <si>
    <t>●  Выбор услуги Хранения не предполагает изменение условий и сроков оплаты заказа указанных в Прайс-листе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</si>
  <si>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</si>
  <si>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</si>
  <si>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</si>
  <si>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</si>
  <si>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</si>
  <si>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</si>
  <si>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</si>
  <si>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</si>
  <si>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</si>
  <si>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</si>
  <si>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</si>
  <si>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</si>
  <si>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</si>
  <si>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</si>
  <si>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</si>
  <si>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</si>
  <si>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</si>
  <si>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</si>
  <si>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</si>
  <si>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</si>
  <si>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</si>
  <si>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</si>
  <si>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</si>
  <si>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</si>
  <si>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Производство: Европа, Россия</t>
  </si>
  <si>
    <t>Приём заказов до 1 октября 2026</t>
  </si>
  <si>
    <t>87-77-1419</t>
  </si>
  <si>
    <t>87-77-1635</t>
  </si>
  <si>
    <t>87-110-0179</t>
  </si>
  <si>
    <t>87-77-1636</t>
  </si>
  <si>
    <t>87-107-0150</t>
  </si>
  <si>
    <t>87-110-0113</t>
  </si>
  <si>
    <t>87-110-0141</t>
  </si>
  <si>
    <t>87-110-0392</t>
  </si>
  <si>
    <t>87-77-1492</t>
  </si>
  <si>
    <t>87-77-1507</t>
  </si>
  <si>
    <t>87-110-0174</t>
  </si>
  <si>
    <t>87-77-1608</t>
  </si>
  <si>
    <t>46-38-15698</t>
  </si>
  <si>
    <t>87-107-0183</t>
  </si>
  <si>
    <t>87-77-1474</t>
  </si>
  <si>
    <t>87-77-1776</t>
  </si>
  <si>
    <t>87-110-0158</t>
  </si>
  <si>
    <t>87-77-1530</t>
  </si>
  <si>
    <t>87-110-0100</t>
  </si>
  <si>
    <t>87-107-0137</t>
  </si>
  <si>
    <t>87-110-0103</t>
  </si>
  <si>
    <t>46-38-15691</t>
  </si>
  <si>
    <t>87-110-0445</t>
  </si>
  <si>
    <t>87-110-0018</t>
  </si>
  <si>
    <t>87-77-1845</t>
  </si>
  <si>
    <t>87-77-1846</t>
  </si>
  <si>
    <t>87-77-1454</t>
  </si>
  <si>
    <t>87-77-1455</t>
  </si>
  <si>
    <t>87-110-0150</t>
  </si>
  <si>
    <t>87-77-1503</t>
  </si>
  <si>
    <t>87-110-0162</t>
  </si>
  <si>
    <t>46-38-15685</t>
  </si>
  <si>
    <t>87-77-1874</t>
  </si>
  <si>
    <t>87-77-2462</t>
  </si>
  <si>
    <t>87-77-1877</t>
  </si>
  <si>
    <t>46-38-15699</t>
  </si>
  <si>
    <t>87-110-0184</t>
  </si>
  <si>
    <t>87-77-1669</t>
  </si>
  <si>
    <t>46-38-15709</t>
  </si>
  <si>
    <t>87-110-0287</t>
  </si>
  <si>
    <t>87-77-2463</t>
  </si>
  <si>
    <t>87-110-0425</t>
  </si>
  <si>
    <t>87-107-0273</t>
  </si>
  <si>
    <t>46-38-15702</t>
  </si>
  <si>
    <t>46-38-15704</t>
  </si>
  <si>
    <t>87-107-0173</t>
  </si>
  <si>
    <t>87-77-1450</t>
  </si>
  <si>
    <t>46-38-14838</t>
  </si>
  <si>
    <t>87-77-1451</t>
  </si>
  <si>
    <t>46-38-15692</t>
  </si>
  <si>
    <t>46-38-15696</t>
  </si>
  <si>
    <t>87-77-1673</t>
  </si>
  <si>
    <t>87-77-1674</t>
  </si>
  <si>
    <t>87-110-0198</t>
  </si>
  <si>
    <t>87-77-1700</t>
  </si>
  <si>
    <t>87-77-1757</t>
  </si>
  <si>
    <t>87-77-1583</t>
  </si>
  <si>
    <t>87-77-1584</t>
  </si>
  <si>
    <t>87-110-0201</t>
  </si>
  <si>
    <t>87-77-2267</t>
  </si>
  <si>
    <t>87-107-0086</t>
  </si>
  <si>
    <t>46-38-15707</t>
  </si>
  <si>
    <t>87-107-0340</t>
  </si>
  <si>
    <t>87-110-0131</t>
  </si>
  <si>
    <t>46-38-14836</t>
  </si>
  <si>
    <t>87-77-1435</t>
  </si>
  <si>
    <t>46-38-15683</t>
  </si>
  <si>
    <t>87-77-1478</t>
  </si>
  <si>
    <t>87-77-1479</t>
  </si>
  <si>
    <t>87-110-0354</t>
  </si>
  <si>
    <t>87-107-0102</t>
  </si>
  <si>
    <t>87-77-0030</t>
  </si>
  <si>
    <t>87-77-2459</t>
  </si>
  <si>
    <t>87-110-0221</t>
  </si>
  <si>
    <t>87-110-0416</t>
  </si>
  <si>
    <t>87-77-1422</t>
  </si>
  <si>
    <t>46-38-15682</t>
  </si>
  <si>
    <t>46-38-15706</t>
  </si>
  <si>
    <t>87-107-0201</t>
  </si>
  <si>
    <t>87-77-1528</t>
  </si>
  <si>
    <t>46-38-15680</t>
  </si>
  <si>
    <t>87-110-0165</t>
  </si>
  <si>
    <t>87-107-0315</t>
  </si>
  <si>
    <t>46-38-15688</t>
  </si>
  <si>
    <t>87-77-1731</t>
  </si>
  <si>
    <t>87-77-1732</t>
  </si>
  <si>
    <t>87-110-0405</t>
  </si>
  <si>
    <t>87-77-2458</t>
  </si>
  <si>
    <t>87-77-1345</t>
  </si>
  <si>
    <t>87-77-1381</t>
  </si>
  <si>
    <t>87-77-1382</t>
  </si>
  <si>
    <t>87-77-2283</t>
  </si>
  <si>
    <t>87-110-0130</t>
  </si>
  <si>
    <t>87-110-0383</t>
  </si>
  <si>
    <t>46-38-15693</t>
  </si>
  <si>
    <t>87-77-1547</t>
  </si>
  <si>
    <t>87-110-0167</t>
  </si>
  <si>
    <t>87-77-1557</t>
  </si>
  <si>
    <t>46-38-15697</t>
  </si>
  <si>
    <t>87-107-0217</t>
  </si>
  <si>
    <t>46-38-15394</t>
  </si>
  <si>
    <t>46-38-15686</t>
  </si>
  <si>
    <t>87-77-2238</t>
  </si>
  <si>
    <t>87-77-1631</t>
  </si>
  <si>
    <t>87-77-1676</t>
  </si>
  <si>
    <t>87-77-1686</t>
  </si>
  <si>
    <t>87-110-0194</t>
  </si>
  <si>
    <t>87-107-0247</t>
  </si>
  <si>
    <t>87-77-1692</t>
  </si>
  <si>
    <t>46-38-15711</t>
  </si>
  <si>
    <t>87-77-2461</t>
  </si>
  <si>
    <t>87-107-0260</t>
  </si>
  <si>
    <t>87-110-0409</t>
  </si>
  <si>
    <t>87-77-1475</t>
  </si>
  <si>
    <t>87-110-0191</t>
  </si>
  <si>
    <t>87-77-1710</t>
  </si>
  <si>
    <t>46-38-15708</t>
  </si>
  <si>
    <t>87-77-1360</t>
  </si>
  <si>
    <t>46-38-15694</t>
  </si>
  <si>
    <t>46-38-15695</t>
  </si>
  <si>
    <t>87-77-1523</t>
  </si>
  <si>
    <t>87-77-1656</t>
  </si>
  <si>
    <t>87-77-2460</t>
  </si>
  <si>
    <t>87-77-1725</t>
  </si>
  <si>
    <t>87-110-0227</t>
  </si>
  <si>
    <t>87-107-0128</t>
  </si>
  <si>
    <t>МГ</t>
  </si>
  <si>
    <t>МЦв</t>
  </si>
  <si>
    <t>ИТО</t>
  </si>
  <si>
    <t>10-12</t>
  </si>
  <si>
    <t>1972, Канада, Cousins L.</t>
  </si>
  <si>
    <t>1856, Jacques Calot, Франция</t>
  </si>
  <si>
    <t>1955, США, Lins E.</t>
  </si>
  <si>
    <t xml:space="preserve">1928, Archie Mack Brand, США </t>
  </si>
  <si>
    <t>1927, France, Doriat &amp; Son &amp; Debatene</t>
  </si>
  <si>
    <t xml:space="preserve">1930, Hans P. Sass, США </t>
  </si>
  <si>
    <t>1948, Sass, США</t>
  </si>
  <si>
    <t>1867, Jacques Calot, Франция</t>
  </si>
  <si>
    <t xml:space="preserve">1951, США, Kundred A. E. </t>
  </si>
  <si>
    <t>1959, Olson, C. / Nelson, США / Нидерланды</t>
  </si>
  <si>
    <t xml:space="preserve">1970, Carl G. Klehm, США </t>
  </si>
  <si>
    <t xml:space="preserve">1991, Saunders / Reath, США </t>
  </si>
  <si>
    <t xml:space="preserve">1999, Roger F. Anderson, США </t>
  </si>
  <si>
    <t>1952, Van der Valk/Van der Zwet, Нидерланды</t>
  </si>
  <si>
    <t>1873, Calot, Франция</t>
  </si>
  <si>
    <t xml:space="preserve">1946, Edward Auten, США </t>
  </si>
  <si>
    <t>1856,  Calot, Франция</t>
  </si>
  <si>
    <t>1993, Lanning C., США</t>
  </si>
  <si>
    <t>2005, Hollingsworth, США</t>
  </si>
  <si>
    <t>2002, Smith D., США</t>
  </si>
  <si>
    <t>1944, Nichols</t>
  </si>
  <si>
    <t>1888, Felix Crousse, Франция</t>
  </si>
  <si>
    <t xml:space="preserve">1950, Lyman D. Glasscock, США </t>
  </si>
  <si>
    <t>Bill Seidl, 1987</t>
  </si>
  <si>
    <t>Anderson R.F., США</t>
  </si>
  <si>
    <t xml:space="preserve">1948, Louis Smirnow, США </t>
  </si>
  <si>
    <t>1949, Aart Hoogendoorn, Нидерланды</t>
  </si>
  <si>
    <t xml:space="preserve">1968, Charles Klehm &amp; Son, США </t>
  </si>
  <si>
    <t>1977, De Vroomen, Польша</t>
  </si>
  <si>
    <t xml:space="preserve">1931, Francis H. Allison, США </t>
  </si>
  <si>
    <t>1996, США, Nicholas J. Friend</t>
  </si>
  <si>
    <t>1973, Klehm C. &amp; Son, США</t>
  </si>
  <si>
    <t>1906, Victor und Emile Lemoine, Франция</t>
  </si>
  <si>
    <t xml:space="preserve">1981, David Reath, США </t>
  </si>
  <si>
    <t xml:space="preserve">1981, Roy G. Klehm, США </t>
  </si>
  <si>
    <t xml:space="preserve">1986, Roger F. Anderson, США </t>
  </si>
  <si>
    <t>1991, Klehm, США</t>
  </si>
  <si>
    <t xml:space="preserve">1964, Samuel E. Wissing, США </t>
  </si>
  <si>
    <t xml:space="preserve">1964, Samuel Wissing/Charles Klehm, США </t>
  </si>
  <si>
    <t xml:space="preserve">1981, Cousins / Klehm, США </t>
  </si>
  <si>
    <t xml:space="preserve">1991, Roger F. Anderson, США </t>
  </si>
  <si>
    <t>1913, Dessert A., Франция</t>
  </si>
  <si>
    <t>2012, Anderson R.F., США</t>
  </si>
  <si>
    <t xml:space="preserve">1907, France, Lemoine V. And E. </t>
  </si>
  <si>
    <t>2002, США, Smith D.</t>
  </si>
  <si>
    <t>2006, Irene Tolomeo, США </t>
  </si>
  <si>
    <t xml:space="preserve">Chris, 1985, США </t>
  </si>
  <si>
    <t xml:space="preserve">1997, Don Hollingsworth, США </t>
  </si>
  <si>
    <t xml:space="preserve">1954, William S. BOCKSTOCE, США </t>
  </si>
  <si>
    <t xml:space="preserve">1968, Orville W. Fay, США </t>
  </si>
  <si>
    <t xml:space="preserve">1944, Lymon D. Glasscock, США </t>
  </si>
  <si>
    <t xml:space="preserve">1980, Lymon D. Glasscock, Charles Klehm, США </t>
  </si>
  <si>
    <t>1981, Varner S., США</t>
  </si>
  <si>
    <t>1995, Klehm, США</t>
  </si>
  <si>
    <t xml:space="preserve">1955, William S. BOCKSTOCE, США </t>
  </si>
  <si>
    <t>2008, Anderson R. F./Tim Kornder, США</t>
  </si>
  <si>
    <t xml:space="preserve">1992, Roger F. Anderson, США </t>
  </si>
  <si>
    <t>1881, Felix Crousse, Франция</t>
  </si>
  <si>
    <t>2010, Anderson R.F., США</t>
  </si>
  <si>
    <t xml:space="preserve">1940, Myron D. Bigger, США </t>
  </si>
  <si>
    <t>1908, Rosenfield J. F., США</t>
  </si>
  <si>
    <t xml:space="preserve">1996, Don Hollingsworth, США </t>
  </si>
  <si>
    <t xml:space="preserve">1986, Don Hollingsworth, США </t>
  </si>
  <si>
    <t>1937, Неизвестный, Нидерланды</t>
  </si>
  <si>
    <t>2001, Tolomeo I., США</t>
  </si>
  <si>
    <t>Tolomeo, 2010</t>
  </si>
  <si>
    <t>1964, США, Glasscock L. D./Falk E.</t>
  </si>
  <si>
    <t xml:space="preserve">1949, Aart Hoogendoorn, США </t>
  </si>
  <si>
    <t xml:space="preserve">1933, Edward Auten, США </t>
  </si>
  <si>
    <t xml:space="preserve">1999, Roy G. Klehm, США </t>
  </si>
  <si>
    <t>2018, Anderson R.F./Swenson Gardens, США</t>
  </si>
  <si>
    <t>1999, США, Anderson R.F.</t>
  </si>
  <si>
    <t xml:space="preserve">1956, George E. Winchell, США </t>
  </si>
  <si>
    <t xml:space="preserve"> 2-3</t>
  </si>
  <si>
    <t xml:space="preserve"> 5-8</t>
  </si>
  <si>
    <t xml:space="preserve"> 3-5</t>
  </si>
  <si>
    <t>Применение в срезке</t>
  </si>
  <si>
    <t>Соглашение</t>
  </si>
  <si>
    <t>Кратность заказа на сорт: 5 шт (на некоторые сорта возможен заказ 1 / 3 шт на сорт)</t>
  </si>
  <si>
    <t>Справочная информация по сорту</t>
  </si>
  <si>
    <t>Производство</t>
  </si>
  <si>
    <t>EU</t>
  </si>
  <si>
    <t>RUS</t>
  </si>
  <si>
    <t xml:space="preserve">ПИОНЫ с ОКС - ОСЕНЬ 2026   </t>
  </si>
  <si>
    <t>Участвовал в создании гибрида 'Valkyrie' (согласно реестру APS)</t>
  </si>
  <si>
    <t>Цветок 20 см. в диаметре</t>
  </si>
  <si>
    <t>Наличие боковых бутонов продлевает период цветения</t>
  </si>
  <si>
    <t>Цветок кремового оттенка, в основании светло-розовый, полумахровый, крупный</t>
  </si>
  <si>
    <t>Стебель несёт 3–6 цветков с трёхстадийной хамелеонной окраской</t>
  </si>
  <si>
    <t>Окрас цветка- Глубокий розовый. Цветы в диаметре 18-19 см.</t>
  </si>
  <si>
    <t>Абсолютный коммерческий бестселлер</t>
  </si>
  <si>
    <t>Уникальный кораллово-розовый оттенок</t>
  </si>
  <si>
    <t>Исключительно длительный период цветения, имеет пряный аромат</t>
  </si>
  <si>
    <t>Анемоновидная форма, оттенок лимонно-желтый в центре</t>
  </si>
  <si>
    <t>Чашевидная форма цветка лососево-розоватого оттенка</t>
  </si>
  <si>
    <t>Один из самых темных пионов в мире</t>
  </si>
  <si>
    <t>Крупные цветы (до 20 см в диаметре). Исключительная прочность стеблей.</t>
  </si>
  <si>
    <t>Эффектный сорт, известный своими яркими розово-красными цветами и пышными, рюшистыми махровыми лепестками</t>
  </si>
  <si>
    <t>Необычная форма цветка с эффектной серединой из кремовых и красных лепестков</t>
  </si>
  <si>
    <t>«Аметистовая» окраска цветка — глубокая лавандово-пурпурная</t>
  </si>
  <si>
    <t>Красного оттенка гибрид с хорошей энергией роста</t>
  </si>
  <si>
    <t>87-110-0459</t>
  </si>
  <si>
    <t>87-110-0471</t>
  </si>
  <si>
    <t>87-110-0337</t>
  </si>
  <si>
    <t>87-110-0462</t>
  </si>
  <si>
    <t>87-110-0469</t>
  </si>
  <si>
    <t>87-110-0463</t>
  </si>
  <si>
    <t>87-110-0336</t>
  </si>
  <si>
    <t>87-110-0461</t>
  </si>
  <si>
    <t>87-110-0456</t>
  </si>
  <si>
    <t>87-110-0468</t>
  </si>
  <si>
    <t>87-110-0457</t>
  </si>
  <si>
    <t>87-110-0334</t>
  </si>
  <si>
    <t>87-110-0464</t>
  </si>
  <si>
    <t>87-110-0455</t>
  </si>
  <si>
    <t>87-110-0332</t>
  </si>
  <si>
    <t>87-110-0460</t>
  </si>
  <si>
    <t>87-110-0329</t>
  </si>
  <si>
    <t>87-110-0466</t>
  </si>
  <si>
    <t>87-110-0458</t>
  </si>
  <si>
    <t>87-110-0465</t>
  </si>
  <si>
    <t>87-110-0470</t>
  </si>
  <si>
    <t>87-110-0467</t>
  </si>
  <si>
    <t>УТ-00141262</t>
  </si>
  <si>
    <t>Поддон 120х80</t>
  </si>
  <si>
    <t>Ящик пластиковый</t>
  </si>
  <si>
    <r>
      <t>Доставка до ближайшего к нашему складу терминала ТК: ПЭК, ЖелДорЭкспедиция, Вера-1 -</t>
    </r>
    <r>
      <rPr>
        <b/>
        <sz val="11"/>
        <rFont val="Calibri"/>
        <family val="2"/>
        <charset val="204"/>
        <scheme val="minor"/>
      </rPr>
      <t xml:space="preserve"> бесплатно</t>
    </r>
  </si>
  <si>
    <r>
      <t>Упаковка: пластиковый ящик 60x40x30(25) -</t>
    </r>
    <r>
      <rPr>
        <b/>
        <sz val="11"/>
        <rFont val="Calibri"/>
        <family val="2"/>
        <charset val="204"/>
        <scheme val="minor"/>
      </rPr>
      <t xml:space="preserve"> бесплатно</t>
    </r>
  </si>
  <si>
    <t>Призер в общем зачете на выставке CNB Dutch Peony Awards 2026</t>
  </si>
  <si>
    <t>Медалист Американского общества пионов (APS США): 1956 и 1971 годы</t>
  </si>
  <si>
    <t>Призер на выставке CNB Dutch Peony Awards 1981. Эталон «пионовидной» (bomb) формы</t>
  </si>
  <si>
    <t>Король срезки с очень прочными стеблями</t>
  </si>
  <si>
    <t>Золотой медалист выставки Американского общества пионов (APS США) , 1956 г.</t>
  </si>
  <si>
    <t>Крепкие стебли не разваливаются под тяжестью цветов</t>
  </si>
  <si>
    <t>Золотой медалист Американского общества пионов (APS США) 1962г.</t>
  </si>
  <si>
    <t>Гафрированная текстура лепестка с рваным краем</t>
  </si>
  <si>
    <t>Медалист Американского общества пионов (APS США): 1931 года</t>
  </si>
  <si>
    <t>Крапчато-красныные стебли</t>
  </si>
  <si>
    <t>Козырь в стрехстадийной смене цвета</t>
  </si>
  <si>
    <t>Стебли крепкие не нуждаются в подвязке</t>
  </si>
  <si>
    <t>Золотой медалист выставки Американского общества пионов (APS США) , 2011 г.</t>
  </si>
  <si>
    <t>Японская форма с "хохолком"</t>
  </si>
  <si>
    <t>Признанный чемпион Королевского садоводческого общества Великобритании</t>
  </si>
  <si>
    <t>Хамелеон. Оттенок меняется от темно-розового до белого</t>
  </si>
  <si>
    <t>«Золотая корона» — кольцо желтых тычинок</t>
  </si>
  <si>
    <t>Золотой медалист выставки Американского общества пионов (APS США) , 2004 г.</t>
  </si>
  <si>
    <t xml:space="preserve">Французский аристократ-сорт с богатой историей и признанием в мире.
</t>
  </si>
  <si>
    <t>Входит в коллекцию Чикагского ботанического сада</t>
  </si>
  <si>
    <t>"Коронованная роза" строение цветка похожее на старинную корону.</t>
  </si>
  <si>
    <t>Чашевидная полумахровая форма</t>
  </si>
  <si>
    <t>"Воронка света": от нежно-телесно-розовых тонов до кремово-желтых оттенков</t>
  </si>
  <si>
    <t>Цветок диаметром 20 см, оттенок белый, чуть кремово-розоватый</t>
  </si>
  <si>
    <t>Окраска цветка розовая с серебристым отливом (silvery sheen)</t>
  </si>
  <si>
    <t>Оттенок шампанского и тонкий аромат с нотками мяты и мускуса</t>
  </si>
  <si>
    <t>Цветки имаеют "ситцевый" эффект (розовый с красными крапинками)</t>
  </si>
  <si>
    <t>"Святящаяся нежность"-визуальный эффект градиент и свечение</t>
  </si>
  <si>
    <t>Золотая медаль Американского общества пионов (APS США) (2003, 2006); Чемпион выставки «Цветоводы Москвы» (2008)</t>
  </si>
  <si>
    <t>Золотая медаль Американского общества пионов (APS США) 2003г.; Премия за ландшафтные заслуги (APS США) 2009г</t>
  </si>
  <si>
    <t>«Шоколадный рубин» с бархатным блеском</t>
  </si>
  <si>
    <t>Кораллово-оранжевый оттенок, цветы диаметром до 20 см</t>
  </si>
  <si>
    <t>Награжден от Королевского садоводческого общества Великобритании</t>
  </si>
  <si>
    <t>Снежно-белый оттенок, очень яркий белый</t>
  </si>
  <si>
    <t>Светло-жёлто-оранжевый оттенок цветка с винно-розовыми бликами</t>
  </si>
  <si>
    <t>Лимонный с абрикосовым румянцем оттенок цветка</t>
  </si>
  <si>
    <t>«Живой закат»- кораллово-карминовая окраска цветка с переходами в красно-алые оттенки</t>
  </si>
  <si>
    <t>Оранжево-красный оттенок цветка с рифлёным краем</t>
  </si>
  <si>
    <t>Пятирядные цветки, насыщенно-розовые с алым оттенком у основания внешних лепестков, снаружи светлые пятна</t>
  </si>
  <si>
    <t>Золотая медаль Американского общества пионов (APS США) 1956</t>
  </si>
  <si>
    <t>Золотая медаль Американского общества пионов (APS США) 1957</t>
  </si>
  <si>
    <t>Золотая медаль Американского общества пионов (APS США) 1958</t>
  </si>
  <si>
    <t>Золотая медаль Американского общества пионов (APS США) 1959</t>
  </si>
  <si>
    <t>Золотая медаль Американского общества пионов (APS США) 1960</t>
  </si>
  <si>
    <t>Чемпион выставки Клуба «Цветоводы Москвы» 2014г</t>
  </si>
  <si>
    <t>Окраска цветка зависит от погоды</t>
  </si>
  <si>
    <t>«Серебристый» отлив на розовых лепестках</t>
  </si>
  <si>
    <t>Золотая медаль Американского общества пионов (APS США) 1957.</t>
  </si>
  <si>
    <t>Яркие махровые цветки насыщенного розово-красного цвета</t>
  </si>
  <si>
    <t>Хамелеон (сиреневый - кремовый с розовыми вспышками)</t>
  </si>
  <si>
    <t>Один из лучших сортов красного, не выцветает</t>
  </si>
  <si>
    <t>Прочные стебли не требующие подвязки</t>
  </si>
  <si>
    <t>Насыщенно-розового цвета цветок</t>
  </si>
  <si>
    <t>«Рваные» (ragged) лепестки и красная листва весной</t>
  </si>
  <si>
    <t>Вишнево-фиолетовые (не совсем красные) махровые цветы</t>
  </si>
  <si>
    <t>Рекордсмен по плотности и количеству лепестков</t>
  </si>
  <si>
    <t>Тёмно-розового цвета цветки с пурпуровым пятном</t>
  </si>
  <si>
    <t>Уникальные красно-коричневые стебли</t>
  </si>
  <si>
    <t>Золотая медаль Американского общества пионов (APS США) 1997</t>
  </si>
  <si>
    <t>Серебристая кайма на розовых лепестках</t>
  </si>
  <si>
    <t>Золотая медаль Американского общества пионов (APS) 2020</t>
  </si>
  <si>
    <t>Эффект «Гало»: бледно-зеленые лепестки-стражи, нежно-розовый бутон → кремово-белый, золотистый центр</t>
  </si>
  <si>
    <t>Желтого оттенка цветок с лавандовыми крапинками, полосами и пикотированным краем</t>
  </si>
  <si>
    <t>Полосатый «леденец»: кремово-желтый с малиново-розовыми крапинками</t>
  </si>
  <si>
    <t>Хамелеон (желтый → кремово-зеленоватый), есть «рваные» лепестки</t>
  </si>
  <si>
    <t>Бордовая листва весной</t>
  </si>
  <si>
    <t>Назван в честь героини легенды Алгонкинов</t>
  </si>
  <si>
    <t>Трехцветный (малина, розовый, кремовый), темнеет к центру</t>
  </si>
  <si>
    <t>"Гвоздика в гнезде", цвет слоновой кости + бледно-желтый центр</t>
  </si>
  <si>
    <t>Золотая медаль Американского общества пионов (APS Gold Medal) 1991 г, Премия за ландшафтные заслуги (Award of Landscape Merit) — 2009 г</t>
  </si>
  <si>
    <t>«Трёхслойный десерт» -трёхъярусная структура цветка</t>
  </si>
  <si>
    <t>Хамелеон (кремовый с розовой каймой → белый с лавандовым кантом)</t>
  </si>
  <si>
    <t>В России Включен в Госреестр селекционных достижений РФ в 2001 году</t>
  </si>
  <si>
    <t>С эффектом «разбегающихся лент» (винно-красные вспышки)</t>
  </si>
  <si>
    <t>Потомок Kansas x Sarah Bernhardt, цветки имеют крапчатость, серебристый отлив</t>
  </si>
  <si>
    <t>Исключительная селекционная ценность: фертилен в обе стороны (донор желтого цвета)</t>
  </si>
  <si>
    <t>Премия в номинации Лучший гибрид (Beste Hybride) CNB Dutch Peony Awards 2025</t>
  </si>
  <si>
    <t>Интенсивный розово-пурпурный оттенок с желтыми тычинками в центре</t>
  </si>
  <si>
    <t>Крупный сиреневый цветок диаметром до 25 см</t>
  </si>
  <si>
    <t>«Хамелеон». Окраска меняется в процессе цветения</t>
  </si>
  <si>
    <t>Украшение цветка — золотое свечение в окружении алых атласных лепестков.</t>
  </si>
  <si>
    <t>Идеальный красный шар + стойкость цвета + транспортность</t>
  </si>
  <si>
    <t>"Жемчужная" чаша - двухцветность от нежно-розового до жемчужного</t>
  </si>
  <si>
    <t>Полосатая окраска (малиновые полосы на белом) цветка</t>
  </si>
  <si>
    <t>Высшее признание от Королевского садоводческого общества Великобритании</t>
  </si>
  <si>
    <t>«Богатырь» стебли крепкие и прямостоячие</t>
  </si>
  <si>
    <t>Уникальная особенность в «Серебряных кончиках» лепестков</t>
  </si>
  <si>
    <t>Окрас цветка: Кремово-белый с розовой каймой</t>
  </si>
  <si>
    <t>Большого размера цветок, очень мягкого розового цвета с серебристо-белым отражением</t>
  </si>
  <si>
    <t>Золотая медаль Американского общества пионов (APS США) 2006, Премия за ландшафтные заслуги (APS США) 2009г</t>
  </si>
  <si>
    <t>«Кремовый сюрприз»-бутоны имеют необычный бежевый, кремовый или даже «шампанский» оттенок</t>
  </si>
  <si>
    <t>Золотая медаль Американского общества пионов (APS США) 1996</t>
  </si>
  <si>
    <t>Кораллово-розовый оттенок цветка</t>
  </si>
  <si>
    <t>Обладатель премии lassic RHS Award of Garden Merit.</t>
  </si>
  <si>
    <t>Уникальные цветы, меняющие окраску, которые раскрываются по спирали</t>
  </si>
  <si>
    <t>Золотая медаль Американского общества пионов 2007г</t>
  </si>
  <si>
    <t>Трёхслойные цветки анемоновидно-японской форм диаметром -20 см.</t>
  </si>
  <si>
    <t>Фуксии оттенок цветка с бахромчатым центром</t>
  </si>
  <si>
    <t>«Двухцветное парфе» с японским типом цветка</t>
  </si>
  <si>
    <t>«Гавайский коралл», все цветы распускаются одновременно</t>
  </si>
  <si>
    <t>Пряный аромат и красноватая листва весной</t>
  </si>
  <si>
    <t>20-22</t>
  </si>
  <si>
    <t>Особенность сорта</t>
  </si>
  <si>
    <t>с условиями работы ознакомлен и принимаю их</t>
  </si>
  <si>
    <t>***</t>
  </si>
  <si>
    <t>Доступна услуга зимнего хранения пионов.</t>
  </si>
  <si>
    <t>Выдача заказов: 42-44 нед. (с 12 октября 2026), 7 нед. (08-14 февраля 2027) с зим. хранением, 11 нед. (08-14 марта 2027) с зим. хранением</t>
  </si>
  <si>
    <t>топ продаж</t>
  </si>
  <si>
    <t>Жемчужная коллекция  (белые, кремовые оттенки)</t>
  </si>
  <si>
    <t>Зефирная коллекция (розовые оттенки)</t>
  </si>
  <si>
    <t>Янтарная коллекция (желтые, оранжевые и коралловые оттенки)</t>
  </si>
  <si>
    <t>Рубиновая коллекция (красные, бордовые, малиновые и сиреневые оттенки)</t>
  </si>
  <si>
    <t>Акварельная коллекция (пёстрые, многоцветные оттенки)</t>
  </si>
  <si>
    <t>Диаметр цветка</t>
  </si>
  <si>
    <r>
      <rPr>
        <b/>
        <sz val="11"/>
        <rFont val="Calibri"/>
        <family val="2"/>
        <charset val="204"/>
        <scheme val="minor"/>
      </rPr>
      <t>Гарантия сохранности пионов,</t>
    </r>
    <r>
      <rPr>
        <sz val="11"/>
        <rFont val="Calibri"/>
        <family val="2"/>
        <charset val="204"/>
        <scheme val="minor"/>
      </rPr>
      <t xml:space="preserve"> в случае если на момент отгрузки корней, температурный режим в вашем регионе не будет подходить для посадки</t>
    </r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</si>
  <si>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</si>
  <si>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
</t>
  </si>
  <si>
    <t>Гарантия сохранности пионов, в случае если на момент отгрузки корней, температурный режим в вашем регионе не будет подходить для посадки</t>
  </si>
  <si>
    <t>Новинка! На каждые 5 шт корней в заказе прилагается цветная этикетка с колышком - бесплатно</t>
  </si>
  <si>
    <t>Цветовая коллекция</t>
  </si>
  <si>
    <t>#'2026'!G</t>
  </si>
  <si>
    <t>Столбец1</t>
  </si>
  <si>
    <t>💡</t>
  </si>
  <si>
    <t>★</t>
  </si>
  <si>
    <t>👍</t>
  </si>
  <si>
    <r>
      <rPr>
        <b/>
        <sz val="11"/>
        <color rgb="FF006600"/>
        <rFont val="Calibri"/>
        <family val="2"/>
        <charset val="204"/>
        <scheme val="minor"/>
      </rPr>
      <t>👍</t>
    </r>
    <r>
      <rPr>
        <b/>
        <sz val="14"/>
        <color theme="7"/>
        <rFont val="Calibri"/>
        <family val="2"/>
        <charset val="204"/>
        <scheme val="minor"/>
      </rPr>
      <t>★</t>
    </r>
  </si>
  <si>
    <t>Виды пионов:</t>
  </si>
  <si>
    <t>ИТО-гибрид</t>
  </si>
  <si>
    <t>Алфавитный указатель</t>
  </si>
  <si>
    <t>Межвидовый гибрид</t>
  </si>
  <si>
    <t>Молочноцветковый</t>
  </si>
  <si>
    <t>Условные обозначения</t>
  </si>
  <si>
    <t>новинка предложения</t>
  </si>
  <si>
    <t>лучшая цена</t>
  </si>
  <si>
    <t>🆕</t>
  </si>
  <si>
    <t>Этикетки</t>
  </si>
  <si>
    <t>Колышки</t>
  </si>
  <si>
    <r>
      <rPr>
        <b/>
        <sz val="11"/>
        <color rgb="FF006600"/>
        <rFont val="Calibri"/>
        <family val="2"/>
        <charset val="204"/>
        <scheme val="minor"/>
      </rPr>
      <t xml:space="preserve">👍 - лучшая цена!; </t>
    </r>
    <r>
      <rPr>
        <b/>
        <sz val="14"/>
        <color theme="7"/>
        <rFont val="Calibri"/>
        <family val="2"/>
        <charset val="204"/>
        <scheme val="minor"/>
      </rPr>
      <t xml:space="preserve">★ </t>
    </r>
    <r>
      <rPr>
        <b/>
        <sz val="11"/>
        <color theme="7"/>
        <rFont val="Calibri"/>
        <family val="2"/>
        <charset val="204"/>
        <scheme val="minor"/>
      </rPr>
      <t xml:space="preserve">- топ продаж; </t>
    </r>
    <r>
      <rPr>
        <b/>
        <sz val="11"/>
        <color rgb="FFFF0000"/>
        <rFont val="Calibri"/>
        <family val="2"/>
        <charset val="204"/>
        <scheme val="minor"/>
      </rPr>
      <t>🆕- новинка предложения</t>
    </r>
  </si>
  <si>
    <t>Закажи маркировку!</t>
  </si>
  <si>
    <t>Бесплатно, шт</t>
  </si>
  <si>
    <t>Платно, шт</t>
  </si>
  <si>
    <t>Итого, шт</t>
  </si>
  <si>
    <t>шт</t>
  </si>
  <si>
    <t>POS-материалы</t>
  </si>
  <si>
    <t>Этикетка артикул</t>
  </si>
  <si>
    <t>Кол-во бесплатной маркировки</t>
  </si>
  <si>
    <t>Если вам необходимы дополнительные платные этикетки и/или наклейки, укажите необходимое количество в таблице прайс-листа ниже</t>
  </si>
  <si>
    <t>ИТО - ИТО-гибрид; МГ - Межвидовый гибрид; МЦв - Молочноцветковый</t>
  </si>
  <si>
    <t>Калькулятор POS-материалов</t>
  </si>
  <si>
    <t>Сумма, ₽ за платные</t>
  </si>
  <si>
    <t>Цена, ₽ за платные</t>
  </si>
  <si>
    <t>Этикетка (бесплатно)</t>
  </si>
  <si>
    <t>Стикеры (наклейки)</t>
  </si>
  <si>
    <t>Стикеры, шт</t>
  </si>
  <si>
    <t>Этикетки, шт</t>
  </si>
  <si>
    <r>
      <t xml:space="preserve">Общий минимальный заказ на корни: 500 €. </t>
    </r>
    <r>
      <rPr>
        <sz val="11"/>
        <rFont val="Calibri"/>
        <family val="2"/>
        <charset val="204"/>
        <scheme val="minor"/>
      </rPr>
      <t>При заказе корней от 350-499 € действует торговая надбавка 15%</t>
    </r>
  </si>
  <si>
    <r>
      <rPr>
        <b/>
        <sz val="11"/>
        <rFont val="Calibri"/>
        <family val="2"/>
        <charset val="204"/>
        <scheme val="minor"/>
      </rPr>
      <t xml:space="preserve">Новинка! </t>
    </r>
    <r>
      <rPr>
        <sz val="11"/>
        <rFont val="Calibri"/>
        <family val="2"/>
        <charset val="204"/>
        <scheme val="minor"/>
      </rPr>
      <t>На каждые 5 шт корней в заказе прилагается цветная этикетка/стикер с колышком</t>
    </r>
    <r>
      <rPr>
        <b/>
        <sz val="11"/>
        <rFont val="Calibri"/>
        <family val="2"/>
        <charset val="204"/>
        <scheme val="minor"/>
      </rPr>
      <t xml:space="preserve"> - бесплатно</t>
    </r>
  </si>
  <si>
    <t>333-17-0001</t>
  </si>
  <si>
    <t>555-17-0001</t>
  </si>
  <si>
    <t>777-0001</t>
  </si>
  <si>
    <t>Стикер артикул</t>
  </si>
  <si>
    <t>555-4-17-43-2-29</t>
  </si>
  <si>
    <t>555-4-17-43-3-32</t>
  </si>
  <si>
    <t>555-8-000340</t>
  </si>
  <si>
    <t>555-2-17-129-5-24</t>
  </si>
  <si>
    <t>555-2-17-129-5-29</t>
  </si>
  <si>
    <t>555-2-17-129-5-28</t>
  </si>
  <si>
    <t>555-2-17-129-5-38</t>
  </si>
  <si>
    <t>555-4-17-43-3-11</t>
  </si>
  <si>
    <t>555-2-17-129-5-56</t>
  </si>
  <si>
    <t>555-2-17-129-5-61</t>
  </si>
  <si>
    <t>555-2-17-129-5-68</t>
  </si>
  <si>
    <t>555-2-17-129-5-78</t>
  </si>
  <si>
    <t>555-4-17-43-3-31</t>
  </si>
  <si>
    <t>555-2-17-129-5-108</t>
  </si>
  <si>
    <t>555-8-000342</t>
  </si>
  <si>
    <t>555-8-000347</t>
  </si>
  <si>
    <t>555-4-17-43-3-12</t>
  </si>
  <si>
    <t>555-8-000348</t>
  </si>
  <si>
    <t>555-4-17-43-3-27</t>
  </si>
  <si>
    <t>555-8-000341</t>
  </si>
  <si>
    <t>555-2-17-129-5-150</t>
  </si>
  <si>
    <t>555-4-17-43-2-2</t>
  </si>
  <si>
    <t>555-4-17-43-3-37</t>
  </si>
  <si>
    <t>555-4-17-43-2-34</t>
  </si>
  <si>
    <t>555-2-17-129-5-3</t>
  </si>
  <si>
    <t>555-4-17-43-3-2</t>
  </si>
  <si>
    <t>555-2-17-129-5-7</t>
  </si>
  <si>
    <t>555-2-17-129-5-23</t>
  </si>
  <si>
    <t>555-2-17-129-5-33</t>
  </si>
  <si>
    <t>555-4-17-43-3-10</t>
  </si>
  <si>
    <t>555-4-17-43-3-17</t>
  </si>
  <si>
    <t>555-2-17-129-5-63</t>
  </si>
  <si>
    <t>555-4-17-43-2-13</t>
  </si>
  <si>
    <t>555-4-17-43-1-8</t>
  </si>
  <si>
    <t>555-2-17-129-5-80</t>
  </si>
  <si>
    <t>555-8-00996</t>
  </si>
  <si>
    <t>555-2-17-129-5-92</t>
  </si>
  <si>
    <t>555-8-000350</t>
  </si>
  <si>
    <t>555-4-17-43-3-33</t>
  </si>
  <si>
    <t>555-4-17-43-3-34</t>
  </si>
  <si>
    <t>555-2-17-129-5-115</t>
  </si>
  <si>
    <t>555-4-17-43-1-10</t>
  </si>
  <si>
    <t>555-2-17-129-5-138</t>
  </si>
  <si>
    <t>555-8-000359</t>
  </si>
  <si>
    <t>555-4-17-43-1-13</t>
  </si>
  <si>
    <t>555-4-17-43-3-43</t>
  </si>
  <si>
    <t>555-8-000361</t>
  </si>
  <si>
    <t>555-2-17-129-5-164</t>
  </si>
  <si>
    <t>555-8-000346</t>
  </si>
  <si>
    <t>555-4-17-43-3-13</t>
  </si>
  <si>
    <t>555-4-17-43-3-9</t>
  </si>
  <si>
    <t>555-4-17-43-3-26</t>
  </si>
  <si>
    <t>555-4-17-43-3-36</t>
  </si>
  <si>
    <t>555-4-17-43-3-55</t>
  </si>
  <si>
    <t>555-2-17-129-5-129</t>
  </si>
  <si>
    <t>555-2-17-129-5-126</t>
  </si>
  <si>
    <t>555-4-17-43-3-42</t>
  </si>
  <si>
    <t>555-4-17-43-2-14</t>
  </si>
  <si>
    <t>555-4-17-43-2-15</t>
  </si>
  <si>
    <t>555-4-17-43-2-25</t>
  </si>
  <si>
    <t>555-8-000352</t>
  </si>
  <si>
    <t>555-4-17-43-2-28</t>
  </si>
  <si>
    <t>555-4-17-43-1-1</t>
  </si>
  <si>
    <t>555-4-17-43-1-2</t>
  </si>
  <si>
    <t>555-4-17-43-2-7</t>
  </si>
  <si>
    <t>555-4-17-43-2-8</t>
  </si>
  <si>
    <t>555-4-17-43-3-14</t>
  </si>
  <si>
    <t>555-2-17-129-3-6</t>
  </si>
  <si>
    <t>555-4-17-43-1-7</t>
  </si>
  <si>
    <t>555-2-17-129-5-84</t>
  </si>
  <si>
    <t>555-8-000355</t>
  </si>
  <si>
    <t>555-4-17-43-1-27</t>
  </si>
  <si>
    <t>555-4-17-43-2-22</t>
  </si>
  <si>
    <t>555-2-17-129-5-130</t>
  </si>
  <si>
    <t>555-4-17-43-1-33</t>
  </si>
  <si>
    <t>555-4-17-43-1-14</t>
  </si>
  <si>
    <t>555-4-17-43-1-15</t>
  </si>
  <si>
    <t>555-2-17-129-2-30</t>
  </si>
  <si>
    <t>555-4-17-43-1-20</t>
  </si>
  <si>
    <t>555-4-17-43-2-6</t>
  </si>
  <si>
    <t>555-4-17-43-1-4</t>
  </si>
  <si>
    <t>555-4-17-43-2-11</t>
  </si>
  <si>
    <t>555-4-17-43-2-18</t>
  </si>
  <si>
    <t>555-4-17-43-2-23</t>
  </si>
  <si>
    <t>555-4-17-43-2-26</t>
  </si>
  <si>
    <t>555-4-17-43-2-27</t>
  </si>
  <si>
    <t>555-4-17-43-1-12</t>
  </si>
  <si>
    <t>555-4-17-43-3-50</t>
  </si>
  <si>
    <t>555-4-17-43-2-1</t>
  </si>
  <si>
    <t>555-4-17-43-2-4</t>
  </si>
  <si>
    <t>555-4-17-43-1-18</t>
  </si>
  <si>
    <t>555-4-17-43-2-5</t>
  </si>
  <si>
    <t>555-4-17-43-1-3</t>
  </si>
  <si>
    <t>555-2-17-129-5-55</t>
  </si>
  <si>
    <t>555-4-17-43-1-22</t>
  </si>
  <si>
    <t>555-2-17-129-5-74</t>
  </si>
  <si>
    <t>555-2-17-129-5-75</t>
  </si>
  <si>
    <t>555-4-17-43-2-17</t>
  </si>
  <si>
    <t>555-4-17-43-2-19</t>
  </si>
  <si>
    <t>555-4-17-43-2-20</t>
  </si>
  <si>
    <t>555-2-17-129-5-117</t>
  </si>
  <si>
    <t>555-8-000356</t>
  </si>
  <si>
    <t>555-2-17-129-5-122</t>
  </si>
  <si>
    <t>555-4-17-43-2-24</t>
  </si>
  <si>
    <t>555-8-000358</t>
  </si>
  <si>
    <t>555-4-17-43-1-32</t>
  </si>
  <si>
    <t>555-4-17-43-3-41</t>
  </si>
  <si>
    <t>555-4-17-43-1-34</t>
  </si>
  <si>
    <t>555-4-17-43-1-35</t>
  </si>
  <si>
    <t>555-8-000403</t>
  </si>
  <si>
    <t>555-4-17-43-1-16</t>
  </si>
  <si>
    <t>555-4-17-43-3-52</t>
  </si>
  <si>
    <t>555-4-17-43-2-12</t>
  </si>
  <si>
    <t>555-2-17-129-5-67</t>
  </si>
  <si>
    <t>555-2-17-129-5-70</t>
  </si>
  <si>
    <t>555-2-17-129-2-22</t>
  </si>
  <si>
    <t>555-4-17-43-1-5</t>
  </si>
  <si>
    <t>555-4-17-43-2-16</t>
  </si>
  <si>
    <t>555-2-17-129-5-20</t>
  </si>
  <si>
    <t>555-4-17-43-3-6</t>
  </si>
  <si>
    <t>555-2-17-129-5-34</t>
  </si>
  <si>
    <t>555-2-17-129-5-62</t>
  </si>
  <si>
    <t>555-4-17-43-3-20</t>
  </si>
  <si>
    <t>555-4-17-43-1-23</t>
  </si>
  <si>
    <t>555-4-17-43-1-24</t>
  </si>
  <si>
    <t>555-8-000354</t>
  </si>
  <si>
    <t>555-4-17-43-1-28</t>
  </si>
  <si>
    <t>555-2-17-129-5-134</t>
  </si>
  <si>
    <t>555-4-17-43-3-46</t>
  </si>
  <si>
    <t>555-2-17-129-5-166</t>
  </si>
  <si>
    <t>555-2-17-129-5-151</t>
  </si>
  <si>
    <t>333-4-17-43-2-29</t>
  </si>
  <si>
    <t>333-4-17-43-3-32</t>
  </si>
  <si>
    <t>333-8-000340</t>
  </si>
  <si>
    <t>333-2-17-129-5-24</t>
  </si>
  <si>
    <t>333-2-17-129-5-29</t>
  </si>
  <si>
    <t>333-2-17-129-5-28</t>
  </si>
  <si>
    <t>333-2-17-129-5-38</t>
  </si>
  <si>
    <t>333-4-17-43-3-11</t>
  </si>
  <si>
    <t>333-2-17-129-5-56</t>
  </si>
  <si>
    <t>333-2-17-129-5-61</t>
  </si>
  <si>
    <t>333-2-17-129-5-68</t>
  </si>
  <si>
    <t>333-2-17-129-5-78</t>
  </si>
  <si>
    <t>333-4-17-43-3-31</t>
  </si>
  <si>
    <t>333-2-17-129-5-108</t>
  </si>
  <si>
    <t>333-8-000342</t>
  </si>
  <si>
    <t>333-8-000347</t>
  </si>
  <si>
    <t>333-4-17-43-3-12</t>
  </si>
  <si>
    <t>333-8-000348</t>
  </si>
  <si>
    <t>333-4-17-43-3-27</t>
  </si>
  <si>
    <t>333-8-000341</t>
  </si>
  <si>
    <t>333-2-17-129-5-150</t>
  </si>
  <si>
    <t>333-4-17-43-2-2</t>
  </si>
  <si>
    <t>333-4-17-43-3-37</t>
  </si>
  <si>
    <t>333-4-17-43-2-34</t>
  </si>
  <si>
    <t>333-2-17-129-5-3</t>
  </si>
  <si>
    <t>333-4-17-43-3-2</t>
  </si>
  <si>
    <t>333-2-17-129-5-7</t>
  </si>
  <si>
    <t>333-2-17-129-5-23</t>
  </si>
  <si>
    <t>333-2-17-129-5-33</t>
  </si>
  <si>
    <t>333-4-17-43-3-10</t>
  </si>
  <si>
    <t>333-4-17-43-3-17</t>
  </si>
  <si>
    <t>333-2-17-129-5-63</t>
  </si>
  <si>
    <t>333-4-17-43-2-13</t>
  </si>
  <si>
    <t>333-4-17-43-1-8</t>
  </si>
  <si>
    <t>333-2-17-129-5-80</t>
  </si>
  <si>
    <t>333-8-00996</t>
  </si>
  <si>
    <t>333-2-17-129-5-92</t>
  </si>
  <si>
    <t>333-8-000350</t>
  </si>
  <si>
    <t>333-4-17-43-3-33</t>
  </si>
  <si>
    <t>333-4-17-43-3-34</t>
  </si>
  <si>
    <t>333-2-17-129-5-115</t>
  </si>
  <si>
    <t>333-4-17-43-1-10</t>
  </si>
  <si>
    <t>333-2-17-129-5-138</t>
  </si>
  <si>
    <t>333-8-000359</t>
  </si>
  <si>
    <t>333-4-17-43-1-13</t>
  </si>
  <si>
    <t>333-4-17-43-3-43</t>
  </si>
  <si>
    <t>333-8-000361</t>
  </si>
  <si>
    <t>333-2-17-129-5-164</t>
  </si>
  <si>
    <t>333-8-000346</t>
  </si>
  <si>
    <t>333-4-17-43-3-13</t>
  </si>
  <si>
    <t>333-4-17-43-3-9</t>
  </si>
  <si>
    <t>333-4-17-43-3-26</t>
  </si>
  <si>
    <t>333-4-17-43-3-36</t>
  </si>
  <si>
    <t>333-4-17-43-3-55</t>
  </si>
  <si>
    <t>333-2-17-129-5-129</t>
  </si>
  <si>
    <t>333-2-17-129-5-126</t>
  </si>
  <si>
    <t>333-4-17-43-3-42</t>
  </si>
  <si>
    <t>333-4-17-43-2-14</t>
  </si>
  <si>
    <t>333-4-17-43-2-15</t>
  </si>
  <si>
    <t>333-4-17-43-2-25</t>
  </si>
  <si>
    <t>333-8-000352</t>
  </si>
  <si>
    <t>333-4-17-43-2-28</t>
  </si>
  <si>
    <t>333-4-17-43-1-1</t>
  </si>
  <si>
    <t>333-4-17-43-1-2</t>
  </si>
  <si>
    <t>333-4-17-43-2-7</t>
  </si>
  <si>
    <t>333-4-17-43-2-8</t>
  </si>
  <si>
    <t>333-4-17-43-3-14</t>
  </si>
  <si>
    <t>333-2-17-129-3-6</t>
  </si>
  <si>
    <t>333-4-17-43-1-7</t>
  </si>
  <si>
    <t>333-2-17-129-5-84</t>
  </si>
  <si>
    <t>333-8-000355</t>
  </si>
  <si>
    <t>333-4-17-43-1-27</t>
  </si>
  <si>
    <t>333-4-17-43-2-22</t>
  </si>
  <si>
    <t>333-2-17-129-5-130</t>
  </si>
  <si>
    <t>333-4-17-43-1-33</t>
  </si>
  <si>
    <t>333-4-17-43-1-14</t>
  </si>
  <si>
    <t>333-4-17-43-1-15</t>
  </si>
  <si>
    <t>333-2-17-129-2-30</t>
  </si>
  <si>
    <t>333-4-17-43-1-20</t>
  </si>
  <si>
    <t>333-4-17-43-2-6</t>
  </si>
  <si>
    <t>333-4-17-43-1-4</t>
  </si>
  <si>
    <t>333-4-17-43-2-11</t>
  </si>
  <si>
    <t>333-4-17-43-2-18</t>
  </si>
  <si>
    <t>333-4-17-43-2-23</t>
  </si>
  <si>
    <t>333-4-17-43-2-26</t>
  </si>
  <si>
    <t>333-4-17-43-2-27</t>
  </si>
  <si>
    <t>333-4-17-43-1-12</t>
  </si>
  <si>
    <t>333-4-17-43-3-50</t>
  </si>
  <si>
    <t>333-4-17-43-2-1</t>
  </si>
  <si>
    <t>333-4-17-43-2-4</t>
  </si>
  <si>
    <t>333-4-17-43-1-18</t>
  </si>
  <si>
    <t>333-4-17-43-2-5</t>
  </si>
  <si>
    <t>333-4-17-43-1-3</t>
  </si>
  <si>
    <t>333-2-17-129-5-55</t>
  </si>
  <si>
    <t>333-4-17-43-1-22</t>
  </si>
  <si>
    <t>333-2-17-129-5-74</t>
  </si>
  <si>
    <t>333-2-17-129-5-75</t>
  </si>
  <si>
    <t>333-4-17-43-2-17</t>
  </si>
  <si>
    <t>333-4-17-43-2-19</t>
  </si>
  <si>
    <t>333-4-17-43-2-20</t>
  </si>
  <si>
    <t>333-2-17-129-5-117</t>
  </si>
  <si>
    <t>333-8-000356</t>
  </si>
  <si>
    <t>333-2-17-129-5-122</t>
  </si>
  <si>
    <t>333-4-17-43-2-24</t>
  </si>
  <si>
    <t>333-8-000358</t>
  </si>
  <si>
    <t>333-4-17-43-1-32</t>
  </si>
  <si>
    <t>333-4-17-43-3-41</t>
  </si>
  <si>
    <t>333-4-17-43-1-34</t>
  </si>
  <si>
    <t>333-4-17-43-1-35</t>
  </si>
  <si>
    <t>333-8-000403</t>
  </si>
  <si>
    <t>333-4-17-43-1-16</t>
  </si>
  <si>
    <t>333-4-17-43-3-52</t>
  </si>
  <si>
    <t>333-4-17-43-2-12</t>
  </si>
  <si>
    <t>333-2-17-129-5-67</t>
  </si>
  <si>
    <t>333-2-17-129-5-70</t>
  </si>
  <si>
    <t>333-2-17-129-2-22</t>
  </si>
  <si>
    <t>333-4-17-43-1-5</t>
  </si>
  <si>
    <t>333-4-17-43-2-16</t>
  </si>
  <si>
    <t>333-2-17-129-5-20</t>
  </si>
  <si>
    <t>333-4-17-43-3-6</t>
  </si>
  <si>
    <t>333-2-17-129-5-34</t>
  </si>
  <si>
    <t>333-2-17-129-5-62</t>
  </si>
  <si>
    <t>333-4-17-43-3-20</t>
  </si>
  <si>
    <t>333-4-17-43-1-23</t>
  </si>
  <si>
    <t>333-4-17-43-1-24</t>
  </si>
  <si>
    <t>333-8-000354</t>
  </si>
  <si>
    <t>333-4-17-43-1-28</t>
  </si>
  <si>
    <t>333-2-17-129-5-134</t>
  </si>
  <si>
    <t>333-4-17-43-3-46</t>
  </si>
  <si>
    <t>333-2-17-129-5-166</t>
  </si>
  <si>
    <t>333-2-17-129-5-151</t>
  </si>
  <si>
    <t>нет</t>
  </si>
  <si>
    <t>Стикеры</t>
  </si>
  <si>
    <t>Колышки 20 см</t>
  </si>
  <si>
    <t>Если вам нужны дополнительные платные колышки (20 см), укажите необходимое количество -&gt;</t>
  </si>
  <si>
    <t>Курс ЦБ РФ+9 ₽</t>
  </si>
  <si>
    <t>Оплата производится в рублях по курсу = ЦБ РФ+9 ₽ на момент зачисления денежных средств на наш р/сч</t>
  </si>
  <si>
    <t>46-38-14812</t>
  </si>
  <si>
    <t>87-52-0159</t>
  </si>
  <si>
    <t>87-52-0094</t>
  </si>
  <si>
    <t>87-52-0255</t>
  </si>
  <si>
    <t>87-107-0264</t>
  </si>
  <si>
    <t>87-77-1727</t>
  </si>
  <si>
    <t>87-52-0139</t>
  </si>
  <si>
    <t>87-52-0300</t>
  </si>
  <si>
    <t>87-110-0027</t>
  </si>
  <si>
    <t>87-107-0163</t>
  </si>
  <si>
    <t>46-38-15689</t>
  </si>
  <si>
    <t>87-52-0297</t>
  </si>
  <si>
    <t>87-77-1909</t>
  </si>
  <si>
    <t>87-52-0162</t>
  </si>
  <si>
    <t>87-107-0184</t>
  </si>
  <si>
    <t>87-52-0244</t>
  </si>
  <si>
    <t>87-110-0159</t>
  </si>
  <si>
    <t>87-52-0124</t>
  </si>
  <si>
    <t>46-38-15690</t>
  </si>
  <si>
    <t>46-38-15705</t>
  </si>
  <si>
    <t>87-77-1416</t>
  </si>
  <si>
    <t>87-110-0448</t>
  </si>
  <si>
    <t>87-52-0633</t>
  </si>
  <si>
    <t>87-52-0045</t>
  </si>
  <si>
    <t>87-77-2429</t>
  </si>
  <si>
    <t>87-77-1726</t>
  </si>
  <si>
    <t>87-110-0444</t>
  </si>
  <si>
    <t>87-77-1320</t>
  </si>
  <si>
    <t>87-52-0258</t>
  </si>
  <si>
    <t>87-77-1775</t>
  </si>
  <si>
    <t>87-110-0451</t>
  </si>
  <si>
    <t>87-107-0221</t>
  </si>
  <si>
    <t>46-38-15687</t>
  </si>
  <si>
    <t>46-38-50051</t>
  </si>
  <si>
    <t>46-38-15681</t>
  </si>
  <si>
    <t>87-52-0118</t>
  </si>
  <si>
    <t>87-52-0220</t>
  </si>
  <si>
    <t>87-77-1859</t>
  </si>
  <si>
    <t>87-107-0342</t>
  </si>
  <si>
    <t>87-52-0557</t>
  </si>
  <si>
    <t>46-38-15684</t>
  </si>
  <si>
    <t>46-38-15710</t>
  </si>
  <si>
    <t>87-77-0053</t>
  </si>
  <si>
    <t>46-38-15703</t>
  </si>
  <si>
    <t>46-38-15700</t>
  </si>
  <si>
    <t>46-38-15701</t>
  </si>
  <si>
    <t>87-52-0518</t>
  </si>
  <si>
    <t>46-38-50055</t>
  </si>
  <si>
    <t>87-52-0482</t>
  </si>
  <si>
    <t>87-77-2464</t>
  </si>
  <si>
    <t>Magical Mystery Ride</t>
  </si>
  <si>
    <t>2-3</t>
  </si>
  <si>
    <t xml:space="preserve"> +</t>
  </si>
  <si>
    <t xml:space="preserve"> +/2</t>
  </si>
  <si>
    <t xml:space="preserve"> -в</t>
  </si>
  <si>
    <t xml:space="preserve"> -</t>
  </si>
  <si>
    <t>приостановлен приём заказов</t>
  </si>
  <si>
    <r>
      <rPr>
        <b/>
        <sz val="11"/>
        <color theme="0" tint="-0.499984740745262"/>
        <rFont val="Calibri"/>
        <family val="2"/>
        <charset val="204"/>
        <scheme val="minor"/>
      </rPr>
      <t>👍</t>
    </r>
    <r>
      <rPr>
        <b/>
        <sz val="14"/>
        <color theme="0" tint="-0.499984740745262"/>
        <rFont val="Calibri"/>
        <family val="2"/>
        <charset val="204"/>
        <scheme val="minor"/>
      </rPr>
      <t>★</t>
    </r>
  </si>
  <si>
    <t>после 15.07.26</t>
  </si>
  <si>
    <t>руб (платное)</t>
  </si>
  <si>
    <r>
      <t xml:space="preserve">Заказ корней, шт.
</t>
    </r>
    <r>
      <rPr>
        <sz val="14"/>
        <color rgb="FFFF0000"/>
        <rFont val="Calibri"/>
        <family val="2"/>
        <charset val="204"/>
        <scheme val="minor"/>
      </rPr>
      <t>↓</t>
    </r>
  </si>
  <si>
    <t>Стикер (бесплатно)</t>
  </si>
  <si>
    <t>Колышек (бесплатно)</t>
  </si>
  <si>
    <t>Колышек (платно)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</si>
</sst>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[$€-1]_-;\-* #,##0.00\ [$€-1]_-;_-* &quot;-&quot;??\ [$€-1]_-;_-@_-"/>
    <numFmt numFmtId="165" formatCode="0.0000"/>
    <numFmt numFmtId="166" formatCode="_-* #,##0.00\ [$₽-419]_-;\-* #,##0.00\ [$₽-419]_-;_-* &quot;-&quot;??\ [$₽-419]_-;_-@_-"/>
    <numFmt numFmtId="167" formatCode="#,##0.00\ [$€-1]"/>
    <numFmt numFmtId="168" formatCode="#,##0\ &quot;₽&quot;"/>
    <numFmt numFmtId="169" formatCode="0;\-0;\-;@"/>
  </numFmts>
  <fonts count="10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63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vertAlign val="superscript"/>
      <sz val="11"/>
      <color rgb="FFFF0000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Courier"/>
      <family val="1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22"/>
      <color rgb="FF02392F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0"/>
      <name val="Arial"/>
      <family val="2"/>
    </font>
    <font>
      <b/>
      <sz val="16"/>
      <name val="Calibri"/>
      <family val="2"/>
      <charset val="204"/>
      <scheme val="minor"/>
    </font>
    <font>
      <sz val="10.5"/>
      <color rgb="FF0F1115"/>
      <name val="Calibri"/>
      <family val="2"/>
      <charset val="204"/>
      <scheme val="minor"/>
    </font>
    <font>
      <b/>
      <sz val="10.5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b/>
      <sz val="9"/>
      <color rgb="FF0070C0"/>
      <name val="Calibri"/>
      <family val="2"/>
      <charset val="204"/>
      <scheme val="minor"/>
    </font>
    <font>
      <b/>
      <sz val="9"/>
      <color rgb="FF0066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4"/>
      <color rgb="FF02392F"/>
      <name val="Arial"/>
      <family val="2"/>
    </font>
    <font>
      <sz val="11"/>
      <color rgb="FFFF0000"/>
      <name val="Calibri"/>
      <family val="2"/>
      <charset val="204"/>
      <scheme val="minor"/>
    </font>
    <font>
      <sz val="10.5"/>
      <color theme="9" tint="0.7999816888943144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b/>
      <sz val="26"/>
      <color rgb="FF02392F"/>
      <name val="Arial"/>
      <family val="2"/>
    </font>
    <font>
      <b/>
      <sz val="10.5"/>
      <name val="Calibri"/>
      <family val="2"/>
      <scheme val="minor"/>
    </font>
    <font>
      <b/>
      <sz val="12"/>
      <color rgb="FF0066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8"/>
      <color theme="7"/>
      <name val="Calibri"/>
      <family val="2"/>
      <charset val="204"/>
      <scheme val="minor"/>
    </font>
    <font>
      <b/>
      <sz val="11"/>
      <color rgb="FF006600"/>
      <name val="Calibri"/>
      <family val="2"/>
      <charset val="204"/>
      <scheme val="minor"/>
    </font>
    <font>
      <b/>
      <sz val="14"/>
      <color theme="7"/>
      <name val="Calibri"/>
      <family val="2"/>
      <charset val="204"/>
      <scheme val="minor"/>
    </font>
    <font>
      <b/>
      <sz val="11"/>
      <color theme="7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rgb="FF000000"/>
      <name val="Segoe UI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0" tint="-0.14999847407452621"/>
      <name val="Calibri"/>
      <family val="2"/>
      <scheme val="minor"/>
    </font>
    <font>
      <sz val="10.5"/>
      <color theme="0" tint="-0.14999847407452621"/>
      <name val="Calibri"/>
      <family val="2"/>
      <charset val="204"/>
      <scheme val="minor"/>
    </font>
    <font>
      <sz val="10"/>
      <color theme="0" tint="-0.14999847407452621"/>
      <name val="Calibri"/>
      <family val="2"/>
      <charset val="204"/>
      <scheme val="minor"/>
    </font>
    <font>
      <b/>
      <sz val="10.5"/>
      <color theme="0" tint="-0.14999847407452621"/>
      <name val="Calibri"/>
      <family val="2"/>
      <charset val="204"/>
      <scheme val="minor"/>
    </font>
    <font>
      <b/>
      <i/>
      <vertAlign val="superscript"/>
      <sz val="11"/>
      <color theme="0" tint="-0.14999847407452621"/>
      <name val="Calibri"/>
      <family val="2"/>
      <charset val="204"/>
      <scheme val="minor"/>
    </font>
    <font>
      <sz val="9"/>
      <color theme="0" tint="-0.14999847407452621"/>
      <name val="Calibri"/>
      <family val="2"/>
      <charset val="204"/>
      <scheme val="minor"/>
    </font>
    <font>
      <b/>
      <sz val="11"/>
      <color theme="0" tint="-0.1499984740745262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sz val="9"/>
      <color theme="0" tint="-0.499984740745262"/>
      <name val="Calibri"/>
      <family val="2"/>
      <charset val="204"/>
      <scheme val="minor"/>
    </font>
    <font>
      <sz val="10.5"/>
      <color theme="0" tint="-0.499984740745262"/>
      <name val="Calibri"/>
      <family val="2"/>
      <charset val="204"/>
      <scheme val="minor"/>
    </font>
    <font>
      <b/>
      <sz val="10.5"/>
      <color theme="0" tint="-0.499984740745262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</font>
    <font>
      <b/>
      <i/>
      <vertAlign val="superscript"/>
      <sz val="11"/>
      <color theme="0" tint="-0.499984740745262"/>
      <name val="Calibri"/>
      <family val="2"/>
      <charset val="204"/>
      <scheme val="minor"/>
    </font>
    <font>
      <b/>
      <sz val="14"/>
      <color theme="0" tint="-0.499984740745262"/>
      <name val="Calibri"/>
      <family val="2"/>
      <charset val="204"/>
      <scheme val="minor"/>
    </font>
    <font>
      <b/>
      <sz val="18"/>
      <color theme="0" tint="-0.499984740745262"/>
      <name val="Calibri"/>
      <family val="2"/>
      <charset val="204"/>
      <scheme val="minor"/>
    </font>
    <font>
      <sz val="10.5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fgColor theme="0" tint="-0.499984740745262"/>
        <bgColor theme="0" tint="-4.9989318521683403E-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slantDashDot">
        <color theme="0" tint="-0.499984740745262"/>
      </left>
      <right/>
      <top style="slantDashDot">
        <color theme="0" tint="-0.499984740745262"/>
      </top>
      <bottom style="hair">
        <color auto="1"/>
      </bottom>
      <diagonal/>
    </border>
    <border>
      <left/>
      <right/>
      <top style="slantDashDot">
        <color theme="0" tint="-0.499984740745262"/>
      </top>
      <bottom style="hair">
        <color auto="1"/>
      </bottom>
      <diagonal/>
    </border>
    <border>
      <left/>
      <right style="slantDashDot">
        <color theme="0" tint="-0.499984740745262"/>
      </right>
      <top style="slantDashDot">
        <color theme="0" tint="-0.499984740745262"/>
      </top>
      <bottom style="hair">
        <color auto="1"/>
      </bottom>
      <diagonal/>
    </border>
    <border>
      <left style="slantDashDot">
        <color theme="0" tint="-0.499984740745262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slantDashDot">
        <color theme="0" tint="-0.499984740745262"/>
      </right>
      <top/>
      <bottom style="hair">
        <color auto="1"/>
      </bottom>
      <diagonal/>
    </border>
    <border>
      <left style="slantDashDot">
        <color theme="0" tint="-0.499984740745262"/>
      </left>
      <right/>
      <top style="hair">
        <color auto="1"/>
      </top>
      <bottom style="hair">
        <color auto="1"/>
      </bottom>
      <diagonal/>
    </border>
    <border>
      <left/>
      <right style="slantDashDot">
        <color theme="0" tint="-0.499984740745262"/>
      </right>
      <top style="hair">
        <color auto="1"/>
      </top>
      <bottom style="hair">
        <color auto="1"/>
      </bottom>
      <diagonal/>
    </border>
    <border>
      <left style="slantDashDot">
        <color theme="0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slantDashDot">
        <color theme="0" tint="-0.499984740745262"/>
      </right>
      <top style="hair">
        <color auto="1"/>
      </top>
      <bottom style="hair">
        <color auto="1"/>
      </bottom>
      <diagonal/>
    </border>
    <border>
      <left style="slantDashDot">
        <color theme="0" tint="-0.499984740745262"/>
      </left>
      <right style="hair">
        <color auto="1"/>
      </right>
      <top style="hair">
        <color auto="1"/>
      </top>
      <bottom style="slantDashDot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slantDashDot">
        <color theme="0" tint="-0.499984740745262"/>
      </bottom>
      <diagonal/>
    </border>
    <border>
      <left style="hair">
        <color auto="1"/>
      </left>
      <right style="slantDashDot">
        <color theme="0" tint="-0.499984740745262"/>
      </right>
      <top style="hair">
        <color auto="1"/>
      </top>
      <bottom style="slantDashDot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slantDashDot">
        <color theme="0" tint="-0.499984740745262"/>
      </bottom>
      <diagonal/>
    </border>
    <border>
      <left/>
      <right style="slantDashDot">
        <color theme="0" tint="-0.499984740745262"/>
      </right>
      <top/>
      <bottom/>
      <diagonal/>
    </border>
    <border>
      <left style="slantDashDot">
        <color theme="0" tint="-0.499984740745262"/>
      </left>
      <right style="hair">
        <color auto="1"/>
      </right>
      <top style="slantDashDot">
        <color theme="0" tint="-0.499984740745262"/>
      </top>
      <bottom style="hair">
        <color auto="1"/>
      </bottom>
      <diagonal/>
    </border>
    <border>
      <left/>
      <right style="hair">
        <color auto="1"/>
      </right>
      <top style="slantDashDot">
        <color theme="0" tint="-0.499984740745262"/>
      </top>
      <bottom style="hair">
        <color auto="1"/>
      </bottom>
      <diagonal/>
    </border>
    <border>
      <left style="slantDashDot">
        <color theme="0" tint="-0.499984740745262"/>
      </left>
      <right/>
      <top style="hair">
        <color auto="1"/>
      </top>
      <bottom style="slantDashDot">
        <color theme="0" tint="-0.499984740745262"/>
      </bottom>
      <diagonal/>
    </border>
    <border>
      <left/>
      <right/>
      <top style="hair">
        <color auto="1"/>
      </top>
      <bottom style="slantDashDot">
        <color theme="0" tint="-0.499984740745262"/>
      </bottom>
      <diagonal/>
    </border>
    <border>
      <left/>
      <right style="hair">
        <color auto="1"/>
      </right>
      <top style="hair">
        <color auto="1"/>
      </top>
      <bottom style="slantDashDot">
        <color theme="0" tint="-0.499984740745262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rgb="FFCAE0F2"/>
      </left>
      <right style="thin">
        <color rgb="FFCAE0F2"/>
      </right>
      <top style="thin">
        <color rgb="FFCAE0F2"/>
      </top>
      <bottom style="thin">
        <color rgb="FFCAE0F2"/>
      </bottom>
      <diagonal/>
    </border>
  </borders>
  <cellStyleXfs count="28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0" fontId="5" fillId="0" borderId="0"/>
    <xf numFmtId="0" fontId="13" fillId="0" borderId="0" applyNumberFormat="0" applyFill="0" applyBorder="0" applyAlignment="0" applyProtection="0"/>
    <xf numFmtId="0" fontId="15" fillId="0" borderId="0"/>
    <xf numFmtId="0" fontId="13" fillId="0" borderId="0" applyNumberFormat="0" applyFill="0" applyBorder="0" applyAlignment="0" applyProtection="0"/>
    <xf numFmtId="0" fontId="3" fillId="0" borderId="0"/>
    <xf numFmtId="0" fontId="14" fillId="0" borderId="0"/>
    <xf numFmtId="0" fontId="30" fillId="0" borderId="0"/>
    <xf numFmtId="0" fontId="3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13" fillId="0" borderId="0" applyNumberFormat="0" applyFill="0" applyBorder="0" applyAlignment="0" applyProtection="0"/>
  </cellStyleXfs>
  <cellXfs count="385">
    <xf numFmtId="0" fontId="0" fillId="0" borderId="0" xfId="0"/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7" fillId="0" borderId="3" xfId="4" applyFont="1" applyBorder="1" applyAlignment="1" applyProtection="1">
      <alignment horizontal="center" vertical="center"/>
      <protection locked="0"/>
    </xf>
    <xf numFmtId="14" fontId="18" fillId="0" borderId="0" xfId="3" applyNumberFormat="1" applyFont="1" applyAlignment="1" applyProtection="1">
      <alignment horizontal="left"/>
      <protection locked="0"/>
    </xf>
    <xf numFmtId="0" fontId="19" fillId="0" borderId="0" xfId="3" applyFont="1" applyProtection="1">
      <protection locked="0"/>
    </xf>
    <xf numFmtId="0" fontId="19" fillId="0" borderId="0" xfId="3" applyFont="1" applyAlignment="1" applyProtection="1">
      <alignment horizontal="center"/>
      <protection locked="0"/>
    </xf>
    <xf numFmtId="2" fontId="19" fillId="0" borderId="0" xfId="3" applyNumberFormat="1" applyFont="1" applyProtection="1">
      <protection locked="0"/>
    </xf>
    <xf numFmtId="49" fontId="19" fillId="0" borderId="0" xfId="3" applyNumberFormat="1" applyFont="1" applyAlignment="1" applyProtection="1">
      <alignment horizontal="center"/>
      <protection locked="0"/>
    </xf>
    <xf numFmtId="14" fontId="18" fillId="0" borderId="0" xfId="3" applyNumberFormat="1" applyFont="1" applyAlignment="1" applyProtection="1">
      <alignment horizontal="left" vertical="center"/>
      <protection locked="0"/>
    </xf>
    <xf numFmtId="0" fontId="19" fillId="0" borderId="0" xfId="3" applyFont="1" applyAlignment="1" applyProtection="1">
      <alignment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20" fillId="0" borderId="0" xfId="4" applyFont="1" applyProtection="1">
      <protection locked="0"/>
    </xf>
    <xf numFmtId="2" fontId="21" fillId="0" borderId="0" xfId="3" applyNumberFormat="1" applyFont="1" applyAlignment="1" applyProtection="1">
      <alignment vertical="center"/>
      <protection locked="0"/>
    </xf>
    <xf numFmtId="0" fontId="19" fillId="0" borderId="0" xfId="3" applyFont="1" applyAlignment="1" applyProtection="1">
      <alignment horizontal="left"/>
      <protection locked="0"/>
    </xf>
    <xf numFmtId="0" fontId="19" fillId="0" borderId="0" xfId="3" applyFont="1" applyAlignment="1" applyProtection="1">
      <alignment horizontal="left" vertical="center" indent="1"/>
      <protection locked="0"/>
    </xf>
    <xf numFmtId="0" fontId="22" fillId="0" borderId="0" xfId="3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2" fontId="21" fillId="0" borderId="0" xfId="3" applyNumberFormat="1" applyFont="1" applyAlignment="1" applyProtection="1">
      <alignment horizontal="center"/>
      <protection locked="0"/>
    </xf>
    <xf numFmtId="0" fontId="23" fillId="0" borderId="0" xfId="3" applyFont="1" applyProtection="1">
      <protection locked="0"/>
    </xf>
    <xf numFmtId="49" fontId="19" fillId="0" borderId="0" xfId="3" applyNumberFormat="1" applyFont="1" applyAlignment="1" applyProtection="1">
      <alignment horizontal="center" vertical="center"/>
      <protection locked="0"/>
    </xf>
    <xf numFmtId="0" fontId="6" fillId="0" borderId="0" xfId="4" applyFont="1" applyAlignment="1" applyProtection="1">
      <alignment horizontal="right" vertical="center" indent="1"/>
      <protection locked="0"/>
    </xf>
    <xf numFmtId="0" fontId="25" fillId="0" borderId="0" xfId="12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/>
      <protection locked="0"/>
    </xf>
    <xf numFmtId="0" fontId="26" fillId="0" borderId="0" xfId="3" applyFont="1" applyAlignment="1" applyProtection="1">
      <alignment horizontal="left" vertical="center" indent="1"/>
      <protection locked="0"/>
    </xf>
    <xf numFmtId="0" fontId="26" fillId="0" borderId="0" xfId="3" applyFont="1" applyAlignment="1" applyProtection="1">
      <alignment horizontal="center" vertical="center"/>
      <protection locked="0"/>
    </xf>
    <xf numFmtId="0" fontId="1" fillId="0" borderId="0" xfId="3" applyFont="1" applyProtection="1">
      <protection locked="0"/>
    </xf>
    <xf numFmtId="0" fontId="26" fillId="0" borderId="0" xfId="3" applyFont="1" applyAlignment="1" applyProtection="1">
      <alignment horizontal="left" vertical="center"/>
      <protection locked="0"/>
    </xf>
    <xf numFmtId="49" fontId="26" fillId="0" borderId="0" xfId="3" applyNumberFormat="1" applyFont="1" applyAlignment="1" applyProtection="1">
      <alignment horizontal="center" vertical="center"/>
      <protection locked="0"/>
    </xf>
    <xf numFmtId="0" fontId="8" fillId="0" borderId="0" xfId="7" applyFont="1" applyAlignment="1" applyProtection="1">
      <alignment horizontal="left" vertical="center" indent="1"/>
      <protection locked="0"/>
    </xf>
    <xf numFmtId="2" fontId="1" fillId="0" borderId="0" xfId="3" applyNumberFormat="1" applyFont="1" applyAlignment="1" applyProtection="1">
      <alignment horizontal="center" vertical="center"/>
      <protection locked="0"/>
    </xf>
    <xf numFmtId="0" fontId="8" fillId="0" borderId="0" xfId="7" applyFont="1" applyAlignment="1" applyProtection="1">
      <alignment horizontal="left" vertical="center"/>
      <protection locked="0"/>
    </xf>
    <xf numFmtId="0" fontId="1" fillId="3" borderId="0" xfId="3" applyFont="1" applyFill="1" applyProtection="1">
      <protection locked="0"/>
    </xf>
    <xf numFmtId="0" fontId="1" fillId="0" borderId="0" xfId="3" applyFont="1" applyAlignment="1" applyProtection="1">
      <alignment horizontal="center"/>
      <protection locked="0"/>
    </xf>
    <xf numFmtId="0" fontId="6" fillId="0" borderId="0" xfId="13" applyFont="1" applyAlignment="1" applyProtection="1">
      <alignment horizontal="left" vertical="center" indent="1"/>
      <protection locked="0"/>
    </xf>
    <xf numFmtId="0" fontId="6" fillId="0" borderId="0" xfId="3" applyFont="1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8" fillId="0" borderId="0" xfId="3" applyFont="1" applyAlignment="1" applyProtection="1">
      <alignment vertical="center"/>
      <protection locked="0"/>
    </xf>
    <xf numFmtId="165" fontId="1" fillId="0" borderId="0" xfId="3" applyNumberFormat="1" applyFont="1" applyProtection="1">
      <protection locked="0"/>
    </xf>
    <xf numFmtId="0" fontId="8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right"/>
      <protection locked="0"/>
    </xf>
    <xf numFmtId="0" fontId="1" fillId="0" borderId="0" xfId="3" applyFont="1" applyAlignment="1" applyProtection="1">
      <alignment horizontal="left" vertical="center" indent="1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49" fontId="1" fillId="0" borderId="0" xfId="3" applyNumberFormat="1" applyFont="1" applyAlignment="1" applyProtection="1">
      <alignment horizontal="center" vertical="center"/>
      <protection locked="0"/>
    </xf>
    <xf numFmtId="164" fontId="1" fillId="0" borderId="0" xfId="3" applyNumberFormat="1" applyFont="1" applyProtection="1">
      <protection locked="0"/>
    </xf>
    <xf numFmtId="2" fontId="6" fillId="0" borderId="0" xfId="3" applyNumberFormat="1" applyFont="1" applyAlignment="1" applyProtection="1">
      <alignment horizontal="center"/>
      <protection locked="0"/>
    </xf>
    <xf numFmtId="0" fontId="12" fillId="0" borderId="0" xfId="3" applyFont="1" applyProtection="1">
      <protection locked="0"/>
    </xf>
    <xf numFmtId="0" fontId="5" fillId="0" borderId="0" xfId="3" applyAlignment="1" applyProtection="1">
      <alignment horizontal="left"/>
      <protection locked="0"/>
    </xf>
    <xf numFmtId="0" fontId="5" fillId="0" borderId="0" xfId="3" applyProtection="1">
      <protection locked="0"/>
    </xf>
    <xf numFmtId="0" fontId="5" fillId="0" borderId="0" xfId="3" applyAlignment="1" applyProtection="1">
      <alignment horizontal="center"/>
      <protection locked="0"/>
    </xf>
    <xf numFmtId="49" fontId="5" fillId="0" borderId="0" xfId="3" applyNumberFormat="1" applyAlignment="1" applyProtection="1">
      <alignment horizontal="center"/>
      <protection locked="0"/>
    </xf>
    <xf numFmtId="2" fontId="5" fillId="0" borderId="0" xfId="3" applyNumberFormat="1" applyProtection="1">
      <protection locked="0"/>
    </xf>
    <xf numFmtId="0" fontId="1" fillId="0" borderId="0" xfId="3" applyFont="1" applyAlignment="1" applyProtection="1">
      <alignment vertical="top"/>
      <protection locked="0"/>
    </xf>
    <xf numFmtId="0" fontId="7" fillId="0" borderId="3" xfId="3" applyFont="1" applyBorder="1" applyAlignment="1">
      <alignment vertical="center"/>
    </xf>
    <xf numFmtId="49" fontId="7" fillId="0" borderId="3" xfId="4" applyNumberFormat="1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/>
      <protection locked="0"/>
    </xf>
    <xf numFmtId="2" fontId="7" fillId="0" borderId="3" xfId="3" applyNumberFormat="1" applyFont="1" applyBorder="1" applyAlignment="1">
      <alignment horizontal="center" vertical="center"/>
    </xf>
    <xf numFmtId="164" fontId="7" fillId="0" borderId="3" xfId="3" applyNumberFormat="1" applyFont="1" applyBorder="1" applyAlignment="1">
      <alignment horizontal="center" vertical="center"/>
    </xf>
    <xf numFmtId="0" fontId="17" fillId="0" borderId="0" xfId="8" applyFont="1" applyProtection="1">
      <protection locked="0"/>
    </xf>
    <xf numFmtId="0" fontId="7" fillId="2" borderId="6" xfId="4" applyFont="1" applyFill="1" applyBorder="1" applyAlignment="1">
      <alignment vertical="top" wrapText="1"/>
    </xf>
    <xf numFmtId="0" fontId="7" fillId="2" borderId="6" xfId="4" applyFont="1" applyFill="1" applyBorder="1" applyAlignment="1" applyProtection="1">
      <alignment horizontal="center" vertical="top" wrapText="1"/>
      <protection locked="0"/>
    </xf>
    <xf numFmtId="0" fontId="7" fillId="2" borderId="6" xfId="4" applyFont="1" applyFill="1" applyBorder="1" applyAlignment="1">
      <alignment horizontal="center" vertical="top" wrapText="1"/>
    </xf>
    <xf numFmtId="0" fontId="7" fillId="0" borderId="3" xfId="4" applyFont="1" applyBorder="1" applyAlignment="1" applyProtection="1">
      <alignment horizontal="left" vertical="center"/>
      <protection locked="0"/>
    </xf>
    <xf numFmtId="0" fontId="2" fillId="0" borderId="0" xfId="3" applyFont="1" applyProtection="1">
      <protection locked="0"/>
    </xf>
    <xf numFmtId="44" fontId="7" fillId="0" borderId="3" xfId="3" applyNumberFormat="1" applyFont="1" applyBorder="1" applyAlignment="1">
      <alignment horizontal="center" vertical="center"/>
    </xf>
    <xf numFmtId="2" fontId="35" fillId="5" borderId="3" xfId="4" applyNumberFormat="1" applyFont="1" applyFill="1" applyBorder="1" applyAlignment="1">
      <alignment horizontal="left" vertical="center"/>
    </xf>
    <xf numFmtId="2" fontId="35" fillId="5" borderId="4" xfId="4" applyNumberFormat="1" applyFont="1" applyFill="1" applyBorder="1" applyAlignment="1">
      <alignment horizontal="left" vertical="center"/>
    </xf>
    <xf numFmtId="2" fontId="35" fillId="5" borderId="11" xfId="4" applyNumberFormat="1" applyFont="1" applyFill="1" applyBorder="1" applyAlignment="1">
      <alignment horizontal="left" vertical="center"/>
    </xf>
    <xf numFmtId="0" fontId="1" fillId="5" borderId="11" xfId="4" applyFill="1" applyBorder="1" applyAlignment="1">
      <alignment vertical="center"/>
    </xf>
    <xf numFmtId="2" fontId="35" fillId="5" borderId="5" xfId="4" applyNumberFormat="1" applyFont="1" applyFill="1" applyBorder="1" applyAlignment="1">
      <alignment horizontal="left" vertical="center"/>
    </xf>
    <xf numFmtId="2" fontId="35" fillId="5" borderId="3" xfId="4" applyNumberFormat="1" applyFont="1" applyFill="1" applyBorder="1" applyAlignment="1">
      <alignment horizontal="center" vertical="center"/>
    </xf>
    <xf numFmtId="0" fontId="5" fillId="0" borderId="0" xfId="3" applyAlignment="1" applyProtection="1">
      <alignment vertical="center"/>
      <protection locked="0"/>
    </xf>
    <xf numFmtId="0" fontId="1" fillId="0" borderId="12" xfId="20" applyBorder="1"/>
    <xf numFmtId="0" fontId="1" fillId="0" borderId="13" xfId="20" applyBorder="1"/>
    <xf numFmtId="0" fontId="1" fillId="0" borderId="14" xfId="20" applyBorder="1"/>
    <xf numFmtId="0" fontId="1" fillId="0" borderId="0" xfId="20"/>
    <xf numFmtId="0" fontId="1" fillId="0" borderId="15" xfId="20" applyBorder="1"/>
    <xf numFmtId="0" fontId="1" fillId="0" borderId="16" xfId="20" applyBorder="1"/>
    <xf numFmtId="0" fontId="36" fillId="0" borderId="15" xfId="20" applyFont="1" applyBorder="1"/>
    <xf numFmtId="0" fontId="36" fillId="0" borderId="0" xfId="20" applyFont="1"/>
    <xf numFmtId="0" fontId="37" fillId="0" borderId="0" xfId="20" applyFont="1"/>
    <xf numFmtId="0" fontId="37" fillId="0" borderId="16" xfId="20" applyFont="1" applyBorder="1"/>
    <xf numFmtId="0" fontId="38" fillId="0" borderId="0" xfId="20" applyFont="1"/>
    <xf numFmtId="0" fontId="38" fillId="0" borderId="16" xfId="20" applyFont="1" applyBorder="1"/>
    <xf numFmtId="0" fontId="39" fillId="0" borderId="15" xfId="20" applyFont="1" applyBorder="1"/>
    <xf numFmtId="0" fontId="40" fillId="6" borderId="15" xfId="20" applyFont="1" applyFill="1" applyBorder="1" applyAlignment="1">
      <alignment horizontal="right"/>
    </xf>
    <xf numFmtId="0" fontId="40" fillId="0" borderId="0" xfId="20" applyFont="1"/>
    <xf numFmtId="0" fontId="41" fillId="0" borderId="0" xfId="20" applyFont="1"/>
    <xf numFmtId="0" fontId="41" fillId="0" borderId="16" xfId="20" applyFont="1" applyBorder="1"/>
    <xf numFmtId="0" fontId="42" fillId="6" borderId="15" xfId="20" applyFont="1" applyFill="1" applyBorder="1" applyAlignment="1">
      <alignment horizontal="left"/>
    </xf>
    <xf numFmtId="0" fontId="44" fillId="0" borderId="0" xfId="20" applyFont="1"/>
    <xf numFmtId="0" fontId="45" fillId="0" borderId="0" xfId="20" applyFont="1"/>
    <xf numFmtId="0" fontId="42" fillId="0" borderId="0" xfId="20" applyFont="1" applyAlignment="1">
      <alignment horizontal="left"/>
    </xf>
    <xf numFmtId="0" fontId="46" fillId="0" borderId="0" xfId="20" applyFont="1"/>
    <xf numFmtId="0" fontId="46" fillId="0" borderId="16" xfId="20" applyFont="1" applyBorder="1"/>
    <xf numFmtId="0" fontId="45" fillId="6" borderId="15" xfId="20" applyFont="1" applyFill="1" applyBorder="1"/>
    <xf numFmtId="0" fontId="47" fillId="0" borderId="0" xfId="20" applyFont="1" applyAlignment="1">
      <alignment horizontal="left" indent="2"/>
    </xf>
    <xf numFmtId="0" fontId="48" fillId="0" borderId="0" xfId="20" applyFont="1" applyAlignment="1">
      <alignment horizontal="right"/>
    </xf>
    <xf numFmtId="0" fontId="47" fillId="0" borderId="0" xfId="20" applyFont="1" applyAlignment="1">
      <alignment horizontal="left"/>
    </xf>
    <xf numFmtId="0" fontId="49" fillId="0" borderId="0" xfId="20" applyFont="1" applyAlignment="1">
      <alignment vertical="center"/>
    </xf>
    <xf numFmtId="0" fontId="50" fillId="6" borderId="15" xfId="20" applyFont="1" applyFill="1" applyBorder="1"/>
    <xf numFmtId="0" fontId="50" fillId="0" borderId="0" xfId="20" applyFont="1"/>
    <xf numFmtId="0" fontId="1" fillId="6" borderId="15" xfId="20" applyFill="1" applyBorder="1"/>
    <xf numFmtId="0" fontId="41" fillId="6" borderId="15" xfId="20" applyFont="1" applyFill="1" applyBorder="1" applyAlignment="1">
      <alignment horizontal="right"/>
    </xf>
    <xf numFmtId="0" fontId="51" fillId="0" borderId="0" xfId="20" applyFont="1" applyAlignment="1">
      <alignment horizontal="left"/>
    </xf>
    <xf numFmtId="0" fontId="2" fillId="0" borderId="0" xfId="20" applyFont="1"/>
    <xf numFmtId="0" fontId="2" fillId="0" borderId="16" xfId="20" applyFont="1" applyBorder="1"/>
    <xf numFmtId="0" fontId="41" fillId="6" borderId="15" xfId="20" applyFont="1" applyFill="1" applyBorder="1" applyAlignment="1">
      <alignment horizontal="right" vertical="top"/>
    </xf>
    <xf numFmtId="0" fontId="2" fillId="0" borderId="16" xfId="20" applyFont="1" applyBorder="1" applyAlignment="1">
      <alignment vertical="top"/>
    </xf>
    <xf numFmtId="0" fontId="2" fillId="0" borderId="0" xfId="20" applyFont="1" applyAlignment="1">
      <alignment vertical="top"/>
    </xf>
    <xf numFmtId="0" fontId="47" fillId="0" borderId="0" xfId="20" applyFont="1" applyAlignment="1">
      <alignment horizontal="left" vertical="top" wrapText="1" indent="2"/>
    </xf>
    <xf numFmtId="0" fontId="52" fillId="0" borderId="0" xfId="11" applyFont="1" applyAlignment="1">
      <alignment horizontal="left" vertical="top" wrapText="1"/>
    </xf>
    <xf numFmtId="0" fontId="1" fillId="0" borderId="17" xfId="20" applyBorder="1"/>
    <xf numFmtId="0" fontId="1" fillId="0" borderId="18" xfId="20" applyBorder="1"/>
    <xf numFmtId="0" fontId="1" fillId="0" borderId="19" xfId="20" applyBorder="1"/>
    <xf numFmtId="0" fontId="7" fillId="0" borderId="3" xfId="4" applyFont="1" applyBorder="1" applyAlignment="1">
      <alignment horizontal="left" vertical="center"/>
    </xf>
    <xf numFmtId="0" fontId="19" fillId="0" borderId="0" xfId="3" applyFont="1" applyAlignment="1" applyProtection="1">
      <alignment horizontal="left" vertical="center"/>
      <protection locked="0"/>
    </xf>
    <xf numFmtId="2" fontId="21" fillId="0" borderId="0" xfId="3" applyNumberFormat="1" applyFont="1" applyAlignment="1" applyProtection="1">
      <alignment horizontal="center" vertical="center"/>
      <protection locked="0"/>
    </xf>
    <xf numFmtId="0" fontId="19" fillId="3" borderId="0" xfId="3" applyFont="1" applyFill="1" applyAlignment="1" applyProtection="1">
      <alignment horizontal="center"/>
      <protection locked="0"/>
    </xf>
    <xf numFmtId="0" fontId="8" fillId="0" borderId="0" xfId="7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2" fontId="35" fillId="5" borderId="8" xfId="4" applyNumberFormat="1" applyFont="1" applyFill="1" applyBorder="1" applyAlignment="1">
      <alignment horizontal="left" vertical="center"/>
    </xf>
    <xf numFmtId="2" fontId="35" fillId="5" borderId="9" xfId="4" applyNumberFormat="1" applyFont="1" applyFill="1" applyBorder="1" applyAlignment="1">
      <alignment horizontal="left" vertical="center"/>
    </xf>
    <xf numFmtId="2" fontId="35" fillId="5" borderId="10" xfId="4" applyNumberFormat="1" applyFont="1" applyFill="1" applyBorder="1" applyAlignment="1">
      <alignment horizontal="left" vertical="center"/>
    </xf>
    <xf numFmtId="168" fontId="11" fillId="0" borderId="3" xfId="3" applyNumberFormat="1" applyFont="1" applyBorder="1" applyAlignment="1">
      <alignment horizontal="center" vertical="center"/>
    </xf>
    <xf numFmtId="167" fontId="11" fillId="0" borderId="3" xfId="3" applyNumberFormat="1" applyFont="1" applyBorder="1" applyAlignment="1">
      <alignment horizontal="center" vertical="center"/>
    </xf>
    <xf numFmtId="0" fontId="24" fillId="0" borderId="0" xfId="10" applyFont="1" applyFill="1" applyAlignment="1" applyProtection="1">
      <alignment vertical="center"/>
      <protection locked="0"/>
    </xf>
    <xf numFmtId="0" fontId="34" fillId="2" borderId="11" xfId="4" applyFont="1" applyFill="1" applyBorder="1" applyAlignment="1">
      <alignment horizontal="center" vertical="top" wrapText="1"/>
    </xf>
    <xf numFmtId="0" fontId="11" fillId="2" borderId="11" xfId="4" applyFont="1" applyFill="1" applyBorder="1" applyAlignment="1">
      <alignment vertical="top" wrapText="1"/>
    </xf>
    <xf numFmtId="0" fontId="11" fillId="2" borderId="11" xfId="4" applyFont="1" applyFill="1" applyBorder="1" applyAlignment="1">
      <alignment horizontal="center" vertical="top" wrapText="1"/>
    </xf>
    <xf numFmtId="0" fontId="7" fillId="7" borderId="6" xfId="4" applyFont="1" applyFill="1" applyBorder="1" applyAlignment="1" applyProtection="1">
      <alignment horizontal="center" vertical="top" wrapText="1"/>
      <protection locked="0"/>
    </xf>
    <xf numFmtId="0" fontId="7" fillId="7" borderId="7" xfId="4" applyFont="1" applyFill="1" applyBorder="1" applyAlignment="1" applyProtection="1">
      <alignment horizontal="center" vertical="top" wrapText="1"/>
      <protection locked="0"/>
    </xf>
    <xf numFmtId="0" fontId="7" fillId="2" borderId="11" xfId="4" applyFont="1" applyFill="1" applyBorder="1" applyAlignment="1">
      <alignment horizontal="left" vertical="center"/>
    </xf>
    <xf numFmtId="0" fontId="7" fillId="2" borderId="11" xfId="3" applyFont="1" applyFill="1" applyBorder="1" applyAlignment="1">
      <alignment vertical="center"/>
    </xf>
    <xf numFmtId="49" fontId="10" fillId="2" borderId="11" xfId="4" applyNumberFormat="1" applyFont="1" applyFill="1" applyBorder="1" applyAlignment="1" applyProtection="1">
      <alignment horizontal="left" vertical="center"/>
      <protection locked="0"/>
    </xf>
    <xf numFmtId="49" fontId="7" fillId="2" borderId="11" xfId="4" applyNumberFormat="1" applyFont="1" applyFill="1" applyBorder="1" applyAlignment="1" applyProtection="1">
      <alignment horizontal="center" vertical="center"/>
      <protection locked="0"/>
    </xf>
    <xf numFmtId="0" fontId="7" fillId="2" borderId="11" xfId="3" applyFont="1" applyFill="1" applyBorder="1" applyAlignment="1" applyProtection="1">
      <alignment horizontal="center" vertical="center"/>
      <protection locked="0"/>
    </xf>
    <xf numFmtId="164" fontId="11" fillId="2" borderId="11" xfId="3" applyNumberFormat="1" applyFont="1" applyFill="1" applyBorder="1" applyAlignment="1">
      <alignment horizontal="center" vertical="center"/>
    </xf>
    <xf numFmtId="2" fontId="7" fillId="2" borderId="11" xfId="3" applyNumberFormat="1" applyFont="1" applyFill="1" applyBorder="1" applyAlignment="1">
      <alignment horizontal="center" vertical="center"/>
    </xf>
    <xf numFmtId="164" fontId="7" fillId="2" borderId="11" xfId="3" applyNumberFormat="1" applyFont="1" applyFill="1" applyBorder="1" applyAlignment="1">
      <alignment horizontal="center" vertical="center"/>
    </xf>
    <xf numFmtId="164" fontId="54" fillId="2" borderId="11" xfId="3" applyNumberFormat="1" applyFont="1" applyFill="1" applyBorder="1" applyAlignment="1">
      <alignment horizontal="left" vertical="center"/>
    </xf>
    <xf numFmtId="0" fontId="7" fillId="2" borderId="11" xfId="4" applyFont="1" applyFill="1" applyBorder="1" applyAlignment="1" applyProtection="1">
      <alignment horizontal="left" vertical="center"/>
      <protection locked="0"/>
    </xf>
    <xf numFmtId="0" fontId="7" fillId="2" borderId="11" xfId="4" applyFont="1" applyFill="1" applyBorder="1" applyAlignment="1" applyProtection="1">
      <alignment horizontal="center" vertical="center"/>
      <protection locked="0"/>
    </xf>
    <xf numFmtId="0" fontId="32" fillId="2" borderId="11" xfId="4" applyFont="1" applyFill="1" applyBorder="1" applyAlignment="1" applyProtection="1">
      <alignment horizontal="left" vertical="center" indent="1"/>
      <protection locked="0"/>
    </xf>
    <xf numFmtId="0" fontId="7" fillId="7" borderId="11" xfId="4" applyFont="1" applyFill="1" applyBorder="1" applyAlignment="1">
      <alignment horizontal="left" vertical="center"/>
    </xf>
    <xf numFmtId="0" fontId="7" fillId="7" borderId="11" xfId="3" applyFont="1" applyFill="1" applyBorder="1" applyAlignment="1">
      <alignment vertical="center"/>
    </xf>
    <xf numFmtId="49" fontId="10" fillId="7" borderId="11" xfId="4" applyNumberFormat="1" applyFont="1" applyFill="1" applyBorder="1" applyAlignment="1" applyProtection="1">
      <alignment horizontal="left" vertical="center"/>
      <protection locked="0"/>
    </xf>
    <xf numFmtId="49" fontId="7" fillId="7" borderId="11" xfId="4" applyNumberFormat="1" applyFont="1" applyFill="1" applyBorder="1" applyAlignment="1" applyProtection="1">
      <alignment horizontal="center" vertical="center"/>
      <protection locked="0"/>
    </xf>
    <xf numFmtId="0" fontId="7" fillId="7" borderId="11" xfId="3" applyFont="1" applyFill="1" applyBorder="1" applyAlignment="1" applyProtection="1">
      <alignment horizontal="center" vertical="center"/>
      <protection locked="0"/>
    </xf>
    <xf numFmtId="164" fontId="11" fillId="7" borderId="11" xfId="3" applyNumberFormat="1" applyFont="1" applyFill="1" applyBorder="1" applyAlignment="1">
      <alignment horizontal="center" vertical="center"/>
    </xf>
    <xf numFmtId="2" fontId="7" fillId="7" borderId="11" xfId="3" applyNumberFormat="1" applyFont="1" applyFill="1" applyBorder="1" applyAlignment="1">
      <alignment horizontal="center" vertical="center"/>
    </xf>
    <xf numFmtId="164" fontId="7" fillId="7" borderId="11" xfId="3" applyNumberFormat="1" applyFont="1" applyFill="1" applyBorder="1" applyAlignment="1">
      <alignment horizontal="center" vertical="center"/>
    </xf>
    <xf numFmtId="164" fontId="54" fillId="7" borderId="11" xfId="3" applyNumberFormat="1" applyFont="1" applyFill="1" applyBorder="1" applyAlignment="1">
      <alignment horizontal="left" vertical="center"/>
    </xf>
    <xf numFmtId="0" fontId="7" fillId="7" borderId="11" xfId="4" applyFont="1" applyFill="1" applyBorder="1" applyAlignment="1" applyProtection="1">
      <alignment horizontal="left" vertical="center"/>
      <protection locked="0"/>
    </xf>
    <xf numFmtId="0" fontId="7" fillId="7" borderId="11" xfId="4" applyFont="1" applyFill="1" applyBorder="1" applyAlignment="1" applyProtection="1">
      <alignment horizontal="center" vertical="center"/>
      <protection locked="0"/>
    </xf>
    <xf numFmtId="0" fontId="56" fillId="0" borderId="0" xfId="4" applyFont="1" applyAlignment="1" applyProtection="1">
      <alignment horizontal="center"/>
      <protection locked="0"/>
    </xf>
    <xf numFmtId="0" fontId="11" fillId="2" borderId="11" xfId="4" applyFont="1" applyFill="1" applyBorder="1" applyAlignment="1" applyProtection="1">
      <alignment horizontal="left" vertical="center"/>
      <protection locked="0"/>
    </xf>
    <xf numFmtId="1" fontId="7" fillId="2" borderId="11" xfId="8" applyNumberFormat="1" applyFont="1" applyFill="1" applyBorder="1" applyAlignment="1" applyProtection="1">
      <alignment horizontal="center" vertical="center" wrapText="1"/>
      <protection locked="0"/>
    </xf>
    <xf numFmtId="0" fontId="55" fillId="7" borderId="11" xfId="4" applyFont="1" applyFill="1" applyBorder="1" applyAlignment="1" applyProtection="1">
      <alignment horizontal="left" vertical="center"/>
      <protection locked="0"/>
    </xf>
    <xf numFmtId="0" fontId="11" fillId="7" borderId="11" xfId="4" applyFont="1" applyFill="1" applyBorder="1" applyAlignment="1" applyProtection="1">
      <alignment horizontal="left" vertical="center"/>
      <protection locked="0"/>
    </xf>
    <xf numFmtId="1" fontId="7" fillId="7" borderId="11" xfId="8" applyNumberFormat="1" applyFont="1" applyFill="1" applyBorder="1" applyAlignment="1" applyProtection="1">
      <alignment horizontal="center" vertical="center" wrapText="1"/>
      <protection locked="0"/>
    </xf>
    <xf numFmtId="2" fontId="35" fillId="5" borderId="4" xfId="4" applyNumberFormat="1" applyFont="1" applyFill="1" applyBorder="1" applyAlignment="1">
      <alignment horizontal="center" vertical="center"/>
    </xf>
    <xf numFmtId="0" fontId="57" fillId="0" borderId="0" xfId="3" applyFont="1" applyAlignment="1" applyProtection="1">
      <alignment horizontal="left" vertical="center"/>
      <protection locked="0"/>
    </xf>
    <xf numFmtId="49" fontId="7" fillId="0" borderId="3" xfId="4" applyNumberFormat="1" applyFont="1" applyBorder="1" applyAlignment="1" applyProtection="1">
      <alignment horizontal="left" vertical="center"/>
      <protection locked="0"/>
    </xf>
    <xf numFmtId="49" fontId="7" fillId="7" borderId="11" xfId="4" applyNumberFormat="1" applyFont="1" applyFill="1" applyBorder="1" applyAlignment="1" applyProtection="1">
      <alignment horizontal="left" vertical="center"/>
      <protection locked="0"/>
    </xf>
    <xf numFmtId="49" fontId="7" fillId="2" borderId="11" xfId="4" applyNumberFormat="1" applyFont="1" applyFill="1" applyBorder="1" applyAlignment="1" applyProtection="1">
      <alignment horizontal="left" vertical="center"/>
      <protection locked="0"/>
    </xf>
    <xf numFmtId="0" fontId="7" fillId="2" borderId="4" xfId="4" applyFont="1" applyFill="1" applyBorder="1" applyAlignment="1" applyProtection="1">
      <alignment horizontal="center" vertical="top" wrapText="1"/>
      <protection locked="0"/>
    </xf>
    <xf numFmtId="0" fontId="58" fillId="2" borderId="5" xfId="4" applyFont="1" applyFill="1" applyBorder="1" applyAlignment="1" applyProtection="1">
      <alignment horizontal="center" vertical="top" wrapText="1"/>
      <protection locked="0"/>
    </xf>
    <xf numFmtId="0" fontId="11" fillId="0" borderId="4" xfId="4" applyFont="1" applyBorder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59" fillId="0" borderId="0" xfId="3" applyFont="1" applyProtection="1">
      <protection locked="0"/>
    </xf>
    <xf numFmtId="0" fontId="31" fillId="8" borderId="5" xfId="26" applyFont="1" applyFill="1" applyBorder="1" applyAlignment="1" applyProtection="1">
      <alignment horizontal="center" vertical="center"/>
      <protection locked="0"/>
    </xf>
    <xf numFmtId="1" fontId="2" fillId="4" borderId="3" xfId="11" applyNumberFormat="1" applyFont="1" applyFill="1" applyBorder="1" applyAlignment="1" applyProtection="1">
      <alignment horizontal="center" vertical="center"/>
      <protection locked="0"/>
    </xf>
    <xf numFmtId="0" fontId="7" fillId="0" borderId="4" xfId="3" applyFont="1" applyBorder="1" applyAlignment="1">
      <alignment vertical="center"/>
    </xf>
    <xf numFmtId="0" fontId="11" fillId="0" borderId="3" xfId="4" applyFont="1" applyBorder="1" applyAlignment="1">
      <alignment horizontal="left" vertical="center"/>
    </xf>
    <xf numFmtId="0" fontId="9" fillId="0" borderId="5" xfId="4" applyFont="1" applyBorder="1" applyAlignment="1" applyProtection="1">
      <alignment horizontal="left" vertical="center"/>
      <protection locked="0"/>
    </xf>
    <xf numFmtId="0" fontId="16" fillId="0" borderId="0" xfId="9" applyFont="1" applyAlignment="1" applyProtection="1">
      <alignment vertical="top" wrapText="1"/>
      <protection locked="0"/>
    </xf>
    <xf numFmtId="0" fontId="25" fillId="0" borderId="0" xfId="12" applyFont="1" applyAlignment="1" applyProtection="1">
      <alignment horizontal="left" vertical="center"/>
      <protection locked="0"/>
    </xf>
    <xf numFmtId="0" fontId="60" fillId="0" borderId="15" xfId="20" applyFont="1" applyBorder="1"/>
    <xf numFmtId="0" fontId="9" fillId="0" borderId="3" xfId="4" applyFont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3" fillId="0" borderId="3" xfId="27" applyBorder="1"/>
    <xf numFmtId="0" fontId="7" fillId="9" borderId="6" xfId="4" applyFont="1" applyFill="1" applyBorder="1" applyAlignment="1" applyProtection="1">
      <alignment horizontal="center" vertical="top" wrapText="1"/>
      <protection locked="0"/>
    </xf>
    <xf numFmtId="49" fontId="66" fillId="0" borderId="5" xfId="4" applyNumberFormat="1" applyFont="1" applyBorder="1" applyAlignment="1" applyProtection="1">
      <alignment horizontal="center" vertical="center"/>
      <protection locked="0"/>
    </xf>
    <xf numFmtId="49" fontId="10" fillId="7" borderId="11" xfId="4" applyNumberFormat="1" applyFont="1" applyFill="1" applyBorder="1" applyAlignment="1" applyProtection="1">
      <alignment horizontal="center" vertical="center"/>
      <protection locked="0"/>
    </xf>
    <xf numFmtId="49" fontId="10" fillId="0" borderId="5" xfId="4" applyNumberFormat="1" applyFont="1" applyBorder="1" applyAlignment="1" applyProtection="1">
      <alignment horizontal="center" vertical="center"/>
      <protection locked="0"/>
    </xf>
    <xf numFmtId="49" fontId="64" fillId="0" borderId="5" xfId="4" applyNumberFormat="1" applyFont="1" applyBorder="1" applyAlignment="1" applyProtection="1">
      <alignment horizontal="center"/>
      <protection locked="0"/>
    </xf>
    <xf numFmtId="49" fontId="10" fillId="2" borderId="11" xfId="4" applyNumberFormat="1" applyFont="1" applyFill="1" applyBorder="1" applyAlignment="1" applyProtection="1">
      <alignment horizontal="center" vertical="center"/>
      <protection locked="0"/>
    </xf>
    <xf numFmtId="0" fontId="70" fillId="0" borderId="3" xfId="4" applyFont="1" applyBorder="1" applyAlignment="1">
      <alignment horizontal="left" vertical="center"/>
    </xf>
    <xf numFmtId="0" fontId="32" fillId="2" borderId="11" xfId="4" applyFont="1" applyFill="1" applyBorder="1" applyAlignment="1">
      <alignment horizontal="left" vertical="center" indent="1"/>
    </xf>
    <xf numFmtId="0" fontId="63" fillId="2" borderId="6" xfId="4" applyFont="1" applyFill="1" applyBorder="1" applyAlignment="1" applyProtection="1">
      <alignment horizontal="center" vertical="top" wrapText="1"/>
      <protection locked="0"/>
    </xf>
    <xf numFmtId="0" fontId="63" fillId="2" borderId="6" xfId="4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32" fillId="2" borderId="4" xfId="4" applyFont="1" applyFill="1" applyBorder="1" applyAlignment="1">
      <alignment horizontal="left" vertical="center" indent="1"/>
    </xf>
    <xf numFmtId="0" fontId="32" fillId="2" borderId="5" xfId="4" applyFont="1" applyFill="1" applyBorder="1" applyAlignment="1">
      <alignment horizontal="left" vertical="center" indent="1"/>
    </xf>
    <xf numFmtId="49" fontId="65" fillId="0" borderId="3" xfId="4" applyNumberFormat="1" applyFont="1" applyBorder="1" applyAlignment="1">
      <alignment horizontal="center" vertical="center"/>
    </xf>
    <xf numFmtId="49" fontId="66" fillId="0" borderId="3" xfId="4" applyNumberFormat="1" applyFont="1" applyBorder="1" applyAlignment="1">
      <alignment horizontal="center" vertical="center"/>
    </xf>
    <xf numFmtId="49" fontId="67" fillId="0" borderId="3" xfId="4" applyNumberFormat="1" applyFont="1" applyBorder="1" applyAlignment="1">
      <alignment horizontal="center"/>
    </xf>
    <xf numFmtId="49" fontId="59" fillId="0" borderId="5" xfId="4" applyNumberFormat="1" applyFont="1" applyBorder="1" applyAlignment="1" applyProtection="1">
      <alignment horizontal="center" vertical="center"/>
      <protection locked="0"/>
    </xf>
    <xf numFmtId="0" fontId="16" fillId="0" borderId="0" xfId="9" applyFont="1" applyAlignment="1" applyProtection="1">
      <alignment horizontal="left" vertical="top" wrapText="1"/>
      <protection locked="0"/>
    </xf>
    <xf numFmtId="169" fontId="7" fillId="9" borderId="3" xfId="3" applyNumberFormat="1" applyFont="1" applyFill="1" applyBorder="1" applyAlignment="1" applyProtection="1">
      <alignment horizontal="center" vertical="center"/>
      <protection locked="0"/>
    </xf>
    <xf numFmtId="0" fontId="74" fillId="0" borderId="0" xfId="3" applyFont="1" applyAlignment="1" applyProtection="1">
      <alignment vertical="top" wrapText="1"/>
      <protection locked="0"/>
    </xf>
    <xf numFmtId="0" fontId="5" fillId="0" borderId="23" xfId="3" applyBorder="1" applyAlignment="1" applyProtection="1">
      <alignment vertical="top" wrapText="1"/>
      <protection locked="0"/>
    </xf>
    <xf numFmtId="0" fontId="5" fillId="0" borderId="24" xfId="3" applyBorder="1" applyProtection="1">
      <protection locked="0"/>
    </xf>
    <xf numFmtId="0" fontId="71" fillId="0" borderId="25" xfId="3" applyFont="1" applyBorder="1" applyAlignment="1" applyProtection="1">
      <alignment horizontal="left"/>
      <protection locked="0"/>
    </xf>
    <xf numFmtId="0" fontId="5" fillId="0" borderId="26" xfId="3" applyBorder="1" applyAlignment="1" applyProtection="1">
      <alignment horizontal="left"/>
      <protection locked="0"/>
    </xf>
    <xf numFmtId="0" fontId="5" fillId="0" borderId="26" xfId="3" applyBorder="1" applyProtection="1">
      <protection locked="0"/>
    </xf>
    <xf numFmtId="49" fontId="5" fillId="0" borderId="26" xfId="3" applyNumberFormat="1" applyBorder="1" applyAlignment="1" applyProtection="1">
      <alignment horizontal="center"/>
      <protection locked="0"/>
    </xf>
    <xf numFmtId="0" fontId="5" fillId="0" borderId="26" xfId="3" applyBorder="1" applyAlignment="1" applyProtection="1">
      <alignment horizontal="center"/>
      <protection locked="0"/>
    </xf>
    <xf numFmtId="0" fontId="5" fillId="0" borderId="27" xfId="3" applyBorder="1" applyProtection="1">
      <protection locked="0"/>
    </xf>
    <xf numFmtId="0" fontId="71" fillId="0" borderId="23" xfId="3" applyFont="1" applyBorder="1" applyAlignment="1" applyProtection="1">
      <alignment horizontal="left"/>
      <protection locked="0"/>
    </xf>
    <xf numFmtId="0" fontId="5" fillId="0" borderId="0" xfId="3" applyAlignment="1" applyProtection="1">
      <alignment vertical="top" wrapText="1"/>
      <protection locked="0"/>
    </xf>
    <xf numFmtId="49" fontId="5" fillId="0" borderId="0" xfId="3" applyNumberFormat="1" applyAlignment="1" applyProtection="1">
      <alignment horizontal="left" vertical="top"/>
      <protection locked="0"/>
    </xf>
    <xf numFmtId="0" fontId="5" fillId="0" borderId="28" xfId="3" applyBorder="1" applyAlignment="1" applyProtection="1">
      <alignment horizontal="center"/>
      <protection locked="0"/>
    </xf>
    <xf numFmtId="0" fontId="7" fillId="2" borderId="7" xfId="4" applyFont="1" applyFill="1" applyBorder="1" applyAlignment="1" applyProtection="1">
      <alignment horizontal="center" vertical="top" wrapText="1"/>
      <protection locked="0"/>
    </xf>
    <xf numFmtId="0" fontId="7" fillId="2" borderId="33" xfId="4" applyFont="1" applyFill="1" applyBorder="1" applyAlignment="1" applyProtection="1">
      <alignment horizontal="center" vertical="top" wrapText="1"/>
      <protection locked="0"/>
    </xf>
    <xf numFmtId="0" fontId="7" fillId="9" borderId="34" xfId="4" applyFont="1" applyFill="1" applyBorder="1" applyAlignment="1" applyProtection="1">
      <alignment horizontal="center" vertical="top" wrapText="1"/>
      <protection locked="0"/>
    </xf>
    <xf numFmtId="164" fontId="54" fillId="2" borderId="35" xfId="3" applyNumberFormat="1" applyFont="1" applyFill="1" applyBorder="1" applyAlignment="1">
      <alignment horizontal="left" vertical="center"/>
    </xf>
    <xf numFmtId="164" fontId="54" fillId="2" borderId="36" xfId="3" applyNumberFormat="1" applyFont="1" applyFill="1" applyBorder="1" applyAlignment="1">
      <alignment horizontal="left" vertical="center"/>
    </xf>
    <xf numFmtId="164" fontId="54" fillId="7" borderId="35" xfId="3" applyNumberFormat="1" applyFont="1" applyFill="1" applyBorder="1" applyAlignment="1">
      <alignment horizontal="left" vertical="center"/>
    </xf>
    <xf numFmtId="164" fontId="54" fillId="7" borderId="36" xfId="3" applyNumberFormat="1" applyFont="1" applyFill="1" applyBorder="1" applyAlignment="1">
      <alignment horizontal="left" vertical="center"/>
    </xf>
    <xf numFmtId="169" fontId="7" fillId="0" borderId="37" xfId="3" applyNumberFormat="1" applyFont="1" applyBorder="1" applyAlignment="1" applyProtection="1">
      <alignment horizontal="center" vertical="center"/>
      <protection locked="0"/>
    </xf>
    <xf numFmtId="169" fontId="7" fillId="9" borderId="38" xfId="3" applyNumberFormat="1" applyFont="1" applyFill="1" applyBorder="1" applyAlignment="1" applyProtection="1">
      <alignment horizontal="center" vertical="center"/>
      <protection locked="0"/>
    </xf>
    <xf numFmtId="2" fontId="35" fillId="5" borderId="37" xfId="4" applyNumberFormat="1" applyFont="1" applyFill="1" applyBorder="1" applyAlignment="1">
      <alignment horizontal="left" vertical="center"/>
    </xf>
    <xf numFmtId="2" fontId="35" fillId="5" borderId="38" xfId="4" applyNumberFormat="1" applyFont="1" applyFill="1" applyBorder="1" applyAlignment="1">
      <alignment horizontal="center" vertical="center"/>
    </xf>
    <xf numFmtId="2" fontId="35" fillId="5" borderId="39" xfId="4" applyNumberFormat="1" applyFont="1" applyFill="1" applyBorder="1" applyAlignment="1">
      <alignment horizontal="left" vertical="center"/>
    </xf>
    <xf numFmtId="2" fontId="35" fillId="5" borderId="40" xfId="4" applyNumberFormat="1" applyFont="1" applyFill="1" applyBorder="1" applyAlignment="1">
      <alignment horizontal="center" vertical="center"/>
    </xf>
    <xf numFmtId="2" fontId="35" fillId="5" borderId="41" xfId="4" applyNumberFormat="1" applyFont="1" applyFill="1" applyBorder="1" applyAlignment="1">
      <alignment horizontal="center" vertical="center"/>
    </xf>
    <xf numFmtId="2" fontId="35" fillId="5" borderId="42" xfId="4" applyNumberFormat="1" applyFont="1" applyFill="1" applyBorder="1" applyAlignment="1">
      <alignment horizontal="center" vertical="center"/>
    </xf>
    <xf numFmtId="0" fontId="29" fillId="7" borderId="30" xfId="4" applyFont="1" applyFill="1" applyBorder="1" applyAlignment="1">
      <alignment horizontal="left" vertical="top"/>
    </xf>
    <xf numFmtId="0" fontId="11" fillId="7" borderId="31" xfId="4" applyFont="1" applyFill="1" applyBorder="1" applyAlignment="1">
      <alignment horizontal="center" vertical="top" wrapText="1"/>
    </xf>
    <xf numFmtId="0" fontId="11" fillId="7" borderId="32" xfId="4" applyFont="1" applyFill="1" applyBorder="1" applyAlignment="1">
      <alignment horizontal="center" vertical="top" wrapText="1"/>
    </xf>
    <xf numFmtId="0" fontId="7" fillId="7" borderId="33" xfId="4" applyFont="1" applyFill="1" applyBorder="1" applyAlignment="1" applyProtection="1">
      <alignment horizontal="center" vertical="top" wrapText="1"/>
      <protection locked="0"/>
    </xf>
    <xf numFmtId="0" fontId="7" fillId="7" borderId="34" xfId="4" applyFont="1" applyFill="1" applyBorder="1" applyAlignment="1" applyProtection="1">
      <alignment horizontal="center" vertical="top" wrapText="1"/>
      <protection locked="0"/>
    </xf>
    <xf numFmtId="0" fontId="7" fillId="2" borderId="35" xfId="4" applyFont="1" applyFill="1" applyBorder="1" applyAlignment="1" applyProtection="1">
      <alignment horizontal="left" vertical="center"/>
      <protection locked="0"/>
    </xf>
    <xf numFmtId="0" fontId="7" fillId="2" borderId="36" xfId="4" applyFont="1" applyFill="1" applyBorder="1" applyAlignment="1" applyProtection="1">
      <alignment horizontal="left" vertical="center"/>
      <protection locked="0"/>
    </xf>
    <xf numFmtId="0" fontId="7" fillId="7" borderId="35" xfId="4" applyFont="1" applyFill="1" applyBorder="1" applyAlignment="1" applyProtection="1">
      <alignment horizontal="left" vertical="center"/>
      <protection locked="0"/>
    </xf>
    <xf numFmtId="0" fontId="7" fillId="7" borderId="36" xfId="4" applyFont="1" applyFill="1" applyBorder="1" applyAlignment="1" applyProtection="1">
      <alignment horizontal="left" vertical="center"/>
      <protection locked="0"/>
    </xf>
    <xf numFmtId="0" fontId="7" fillId="0" borderId="37" xfId="4" applyFont="1" applyBorder="1" applyAlignment="1" applyProtection="1">
      <alignment horizontal="left" vertical="center"/>
      <protection locked="0"/>
    </xf>
    <xf numFmtId="0" fontId="7" fillId="0" borderId="38" xfId="4" applyFont="1" applyBorder="1" applyAlignment="1" applyProtection="1">
      <alignment horizontal="left" vertical="center"/>
      <protection locked="0"/>
    </xf>
    <xf numFmtId="0" fontId="33" fillId="0" borderId="43" xfId="0" applyFont="1" applyBorder="1" applyAlignment="1">
      <alignment horizontal="left" vertical="center"/>
    </xf>
    <xf numFmtId="2" fontId="35" fillId="5" borderId="38" xfId="4" applyNumberFormat="1" applyFont="1" applyFill="1" applyBorder="1" applyAlignment="1">
      <alignment horizontal="left" vertical="center"/>
    </xf>
    <xf numFmtId="2" fontId="35" fillId="5" borderId="40" xfId="4" applyNumberFormat="1" applyFont="1" applyFill="1" applyBorder="1" applyAlignment="1">
      <alignment horizontal="left" vertical="center"/>
    </xf>
    <xf numFmtId="2" fontId="35" fillId="5" borderId="41" xfId="4" applyNumberFormat="1" applyFont="1" applyFill="1" applyBorder="1" applyAlignment="1">
      <alignment horizontal="left" vertical="center"/>
    </xf>
    <xf numFmtId="0" fontId="7" fillId="2" borderId="7" xfId="4" applyFont="1" applyFill="1" applyBorder="1" applyAlignment="1">
      <alignment vertical="top" wrapText="1"/>
    </xf>
    <xf numFmtId="0" fontId="7" fillId="2" borderId="29" xfId="4" applyFont="1" applyFill="1" applyBorder="1" applyAlignment="1" applyProtection="1">
      <alignment horizontal="center" vertical="top" wrapText="1"/>
      <protection locked="0"/>
    </xf>
    <xf numFmtId="49" fontId="64" fillId="2" borderId="44" xfId="4" applyNumberFormat="1" applyFont="1" applyFill="1" applyBorder="1" applyAlignment="1">
      <alignment horizontal="left"/>
    </xf>
    <xf numFmtId="0" fontId="11" fillId="2" borderId="31" xfId="4" applyFont="1" applyFill="1" applyBorder="1" applyAlignment="1">
      <alignment horizontal="center" wrapText="1"/>
    </xf>
    <xf numFmtId="49" fontId="64" fillId="2" borderId="45" xfId="4" applyNumberFormat="1" applyFont="1" applyFill="1" applyBorder="1" applyAlignment="1">
      <alignment horizontal="left"/>
    </xf>
    <xf numFmtId="0" fontId="11" fillId="2" borderId="31" xfId="4" applyFont="1" applyFill="1" applyBorder="1" applyAlignment="1">
      <alignment horizontal="left"/>
    </xf>
    <xf numFmtId="0" fontId="11" fillId="2" borderId="31" xfId="4" applyFont="1" applyFill="1" applyBorder="1" applyAlignment="1">
      <alignment horizontal="center" vertical="top" wrapText="1"/>
    </xf>
    <xf numFmtId="0" fontId="11" fillId="2" borderId="32" xfId="4" applyFont="1" applyFill="1" applyBorder="1" applyAlignment="1">
      <alignment horizontal="center" vertical="top" wrapText="1"/>
    </xf>
    <xf numFmtId="0" fontId="7" fillId="2" borderId="34" xfId="4" applyFont="1" applyFill="1" applyBorder="1" applyAlignment="1" applyProtection="1">
      <alignment horizontal="center" vertical="top" wrapText="1"/>
      <protection locked="0"/>
    </xf>
    <xf numFmtId="0" fontId="7" fillId="2" borderId="35" xfId="4" applyFont="1" applyFill="1" applyBorder="1" applyAlignment="1">
      <alignment horizontal="center" vertical="center"/>
    </xf>
    <xf numFmtId="0" fontId="7" fillId="7" borderId="35" xfId="4" applyFont="1" applyFill="1" applyBorder="1" applyAlignment="1">
      <alignment horizontal="center" vertical="center"/>
    </xf>
    <xf numFmtId="0" fontId="11" fillId="0" borderId="37" xfId="4" applyFont="1" applyBorder="1" applyAlignment="1">
      <alignment horizontal="left" vertical="center"/>
    </xf>
    <xf numFmtId="164" fontId="54" fillId="0" borderId="38" xfId="3" applyNumberFormat="1" applyFont="1" applyBorder="1" applyAlignment="1">
      <alignment horizontal="left" vertical="center"/>
    </xf>
    <xf numFmtId="164" fontId="53" fillId="0" borderId="38" xfId="3" applyNumberFormat="1" applyFont="1" applyBorder="1" applyAlignment="1">
      <alignment horizontal="left" vertical="center"/>
    </xf>
    <xf numFmtId="0" fontId="7" fillId="7" borderId="37" xfId="4" applyFont="1" applyFill="1" applyBorder="1" applyAlignment="1">
      <alignment horizontal="center" vertical="center"/>
    </xf>
    <xf numFmtId="0" fontId="7" fillId="0" borderId="37" xfId="4" applyFont="1" applyBorder="1" applyAlignment="1">
      <alignment horizontal="center" vertical="center"/>
    </xf>
    <xf numFmtId="0" fontId="7" fillId="2" borderId="37" xfId="4" applyFont="1" applyFill="1" applyBorder="1" applyAlignment="1">
      <alignment horizontal="center" vertical="center"/>
    </xf>
    <xf numFmtId="2" fontId="35" fillId="5" borderId="35" xfId="4" applyNumberFormat="1" applyFont="1" applyFill="1" applyBorder="1" applyAlignment="1">
      <alignment horizontal="left" vertical="center"/>
    </xf>
    <xf numFmtId="2" fontId="35" fillId="5" borderId="46" xfId="4" applyNumberFormat="1" applyFont="1" applyFill="1" applyBorder="1" applyAlignment="1">
      <alignment horizontal="left" vertical="center"/>
    </xf>
    <xf numFmtId="2" fontId="35" fillId="5" borderId="47" xfId="4" applyNumberFormat="1" applyFont="1" applyFill="1" applyBorder="1" applyAlignment="1">
      <alignment horizontal="left" vertical="center"/>
    </xf>
    <xf numFmtId="0" fontId="1" fillId="5" borderId="47" xfId="4" applyFill="1" applyBorder="1" applyAlignment="1">
      <alignment vertical="center"/>
    </xf>
    <xf numFmtId="2" fontId="35" fillId="5" borderId="48" xfId="4" applyNumberFormat="1" applyFont="1" applyFill="1" applyBorder="1" applyAlignment="1">
      <alignment horizontal="left" vertical="center"/>
    </xf>
    <xf numFmtId="0" fontId="7" fillId="2" borderId="37" xfId="4" applyFont="1" applyFill="1" applyBorder="1" applyAlignment="1" applyProtection="1">
      <alignment horizontal="center" vertical="top" wrapText="1"/>
      <protection locked="0"/>
    </xf>
    <xf numFmtId="0" fontId="74" fillId="0" borderId="0" xfId="0" applyFont="1"/>
    <xf numFmtId="0" fontId="12" fillId="2" borderId="30" xfId="4" applyFont="1" applyFill="1" applyBorder="1" applyAlignment="1">
      <alignment horizontal="center" wrapText="1"/>
    </xf>
    <xf numFmtId="2" fontId="1" fillId="5" borderId="4" xfId="4" applyNumberFormat="1" applyFill="1" applyBorder="1" applyAlignment="1">
      <alignment horizontal="left" vertical="center"/>
    </xf>
    <xf numFmtId="164" fontId="75" fillId="0" borderId="5" xfId="3" applyNumberFormat="1" applyFont="1" applyBorder="1" applyAlignment="1">
      <alignment horizontal="left" vertical="center"/>
    </xf>
    <xf numFmtId="164" fontId="75" fillId="0" borderId="11" xfId="3" applyNumberFormat="1" applyFont="1" applyBorder="1" applyAlignment="1">
      <alignment horizontal="left" vertical="center"/>
    </xf>
    <xf numFmtId="0" fontId="76" fillId="0" borderId="0" xfId="3" applyFont="1" applyAlignment="1" applyProtection="1">
      <alignment horizontal="left"/>
      <protection locked="0"/>
    </xf>
    <xf numFmtId="0" fontId="77" fillId="0" borderId="3" xfId="3" applyFont="1" applyBorder="1" applyAlignment="1">
      <alignment vertical="center"/>
    </xf>
    <xf numFmtId="0" fontId="77" fillId="0" borderId="4" xfId="3" applyFont="1" applyBorder="1" applyAlignment="1">
      <alignment vertical="center"/>
    </xf>
    <xf numFmtId="0" fontId="77" fillId="0" borderId="37" xfId="4" applyFont="1" applyBorder="1" applyAlignment="1">
      <alignment horizontal="center" vertical="center"/>
    </xf>
    <xf numFmtId="0" fontId="78" fillId="0" borderId="5" xfId="4" applyFont="1" applyBorder="1" applyAlignment="1" applyProtection="1">
      <alignment horizontal="left" vertical="center"/>
      <protection locked="0"/>
    </xf>
    <xf numFmtId="0" fontId="79" fillId="0" borderId="4" xfId="4" applyFont="1" applyBorder="1" applyAlignment="1" applyProtection="1">
      <alignment horizontal="left" vertical="center"/>
      <protection locked="0"/>
    </xf>
    <xf numFmtId="49" fontId="80" fillId="0" borderId="5" xfId="4" applyNumberFormat="1" applyFont="1" applyBorder="1" applyAlignment="1" applyProtection="1">
      <alignment horizontal="center" vertical="center"/>
      <protection locked="0"/>
    </xf>
    <xf numFmtId="49" fontId="77" fillId="0" borderId="3" xfId="4" applyNumberFormat="1" applyFont="1" applyBorder="1" applyAlignment="1" applyProtection="1">
      <alignment horizontal="center" vertical="center"/>
      <protection locked="0"/>
    </xf>
    <xf numFmtId="0" fontId="77" fillId="0" borderId="3" xfId="3" applyFont="1" applyBorder="1" applyAlignment="1" applyProtection="1">
      <alignment horizontal="center" vertical="center"/>
      <protection locked="0"/>
    </xf>
    <xf numFmtId="167" fontId="79" fillId="0" borderId="3" xfId="3" applyNumberFormat="1" applyFont="1" applyBorder="1" applyAlignment="1">
      <alignment horizontal="center" vertical="center"/>
    </xf>
    <xf numFmtId="2" fontId="77" fillId="0" borderId="3" xfId="3" applyNumberFormat="1" applyFont="1" applyBorder="1" applyAlignment="1">
      <alignment horizontal="center" vertical="center"/>
    </xf>
    <xf numFmtId="164" fontId="77" fillId="0" borderId="3" xfId="3" applyNumberFormat="1" applyFont="1" applyBorder="1" applyAlignment="1">
      <alignment horizontal="center" vertical="center"/>
    </xf>
    <xf numFmtId="164" fontId="81" fillId="0" borderId="5" xfId="3" applyNumberFormat="1" applyFont="1" applyBorder="1" applyAlignment="1">
      <alignment horizontal="left" vertical="center"/>
    </xf>
    <xf numFmtId="164" fontId="81" fillId="0" borderId="11" xfId="3" applyNumberFormat="1" applyFont="1" applyBorder="1" applyAlignment="1">
      <alignment horizontal="left" vertical="center"/>
    </xf>
    <xf numFmtId="169" fontId="77" fillId="0" borderId="37" xfId="3" applyNumberFormat="1" applyFont="1" applyBorder="1" applyAlignment="1" applyProtection="1">
      <alignment horizontal="center" vertical="center"/>
      <protection locked="0"/>
    </xf>
    <xf numFmtId="169" fontId="77" fillId="9" borderId="3" xfId="3" applyNumberFormat="1" applyFont="1" applyFill="1" applyBorder="1" applyAlignment="1" applyProtection="1">
      <alignment horizontal="center" vertical="center"/>
      <protection locked="0"/>
    </xf>
    <xf numFmtId="169" fontId="77" fillId="9" borderId="38" xfId="3" applyNumberFormat="1" applyFont="1" applyFill="1" applyBorder="1" applyAlignment="1" applyProtection="1">
      <alignment horizontal="center" vertical="center"/>
      <protection locked="0"/>
    </xf>
    <xf numFmtId="0" fontId="77" fillId="0" borderId="37" xfId="4" applyFont="1" applyBorder="1" applyAlignment="1" applyProtection="1">
      <alignment horizontal="left" vertical="center"/>
      <protection locked="0"/>
    </xf>
    <xf numFmtId="49" fontId="77" fillId="0" borderId="3" xfId="4" applyNumberFormat="1" applyFont="1" applyBorder="1" applyAlignment="1" applyProtection="1">
      <alignment horizontal="left" vertical="center"/>
      <protection locked="0"/>
    </xf>
    <xf numFmtId="0" fontId="77" fillId="0" borderId="3" xfId="4" applyFont="1" applyBorder="1" applyAlignment="1" applyProtection="1">
      <alignment horizontal="center" vertical="center"/>
      <protection locked="0"/>
    </xf>
    <xf numFmtId="0" fontId="77" fillId="0" borderId="3" xfId="4" applyFont="1" applyBorder="1" applyAlignment="1" applyProtection="1">
      <alignment horizontal="left" vertical="center"/>
      <protection locked="0"/>
    </xf>
    <xf numFmtId="0" fontId="77" fillId="0" borderId="38" xfId="4" applyFont="1" applyBorder="1" applyAlignment="1" applyProtection="1">
      <alignment horizontal="left" vertical="center"/>
      <protection locked="0"/>
    </xf>
    <xf numFmtId="0" fontId="82" fillId="0" borderId="0" xfId="3" applyFont="1" applyAlignment="1" applyProtection="1">
      <alignment horizontal="left" vertical="center"/>
      <protection locked="0"/>
    </xf>
    <xf numFmtId="0" fontId="83" fillId="0" borderId="0" xfId="3" applyFont="1" applyAlignment="1" applyProtection="1">
      <alignment vertical="center"/>
      <protection locked="0"/>
    </xf>
    <xf numFmtId="0" fontId="62" fillId="0" borderId="0" xfId="4" applyFont="1" applyAlignment="1" applyProtection="1">
      <alignment horizontal="center" vertical="center"/>
      <protection locked="0"/>
    </xf>
    <xf numFmtId="0" fontId="84" fillId="0" borderId="0" xfId="0" applyFont="1" applyAlignment="1">
      <alignment horizontal="center"/>
    </xf>
    <xf numFmtId="169" fontId="7" fillId="0" borderId="49" xfId="3" applyNumberFormat="1" applyFont="1" applyBorder="1" applyAlignment="1">
      <alignment horizontal="center" vertical="center"/>
    </xf>
    <xf numFmtId="0" fontId="1" fillId="0" borderId="49" xfId="3" applyFont="1" applyBorder="1" applyProtection="1">
      <protection locked="0"/>
    </xf>
    <xf numFmtId="168" fontId="1" fillId="0" borderId="49" xfId="3" applyNumberFormat="1" applyFont="1" applyBorder="1" applyAlignment="1" applyProtection="1">
      <alignment horizontal="center"/>
      <protection locked="0"/>
    </xf>
    <xf numFmtId="168" fontId="1" fillId="0" borderId="49" xfId="3" applyNumberFormat="1" applyFont="1" applyBorder="1" applyProtection="1">
      <protection locked="0"/>
    </xf>
    <xf numFmtId="0" fontId="8" fillId="0" borderId="50" xfId="0" applyFont="1" applyBorder="1" applyAlignment="1">
      <alignment horizontal="left" vertical="top"/>
    </xf>
    <xf numFmtId="0" fontId="86" fillId="0" borderId="38" xfId="3" applyFont="1" applyBorder="1" applyAlignment="1">
      <alignment horizontal="left" vertical="center"/>
    </xf>
    <xf numFmtId="0" fontId="87" fillId="0" borderId="3" xfId="4" applyFont="1" applyBorder="1" applyAlignment="1">
      <alignment horizontal="left" vertical="center"/>
    </xf>
    <xf numFmtId="0" fontId="87" fillId="0" borderId="3" xfId="3" applyFont="1" applyBorder="1" applyAlignment="1">
      <alignment vertical="center"/>
    </xf>
    <xf numFmtId="0" fontId="87" fillId="0" borderId="4" xfId="3" applyFont="1" applyBorder="1" applyAlignment="1">
      <alignment vertical="center"/>
    </xf>
    <xf numFmtId="0" fontId="88" fillId="0" borderId="37" xfId="4" applyFont="1" applyBorder="1" applyAlignment="1">
      <alignment horizontal="left" vertical="center"/>
    </xf>
    <xf numFmtId="0" fontId="89" fillId="0" borderId="5" xfId="4" applyFont="1" applyBorder="1" applyAlignment="1" applyProtection="1">
      <alignment horizontal="left" vertical="center"/>
      <protection locked="0"/>
    </xf>
    <xf numFmtId="0" fontId="88" fillId="0" borderId="4" xfId="4" applyFont="1" applyBorder="1" applyAlignment="1" applyProtection="1">
      <alignment horizontal="left" vertical="center"/>
      <protection locked="0"/>
    </xf>
    <xf numFmtId="49" fontId="90" fillId="0" borderId="5" xfId="4" applyNumberFormat="1" applyFont="1" applyBorder="1" applyAlignment="1" applyProtection="1">
      <alignment horizontal="center" vertical="center"/>
      <protection locked="0"/>
    </xf>
    <xf numFmtId="49" fontId="87" fillId="0" borderId="3" xfId="4" applyNumberFormat="1" applyFont="1" applyBorder="1" applyAlignment="1" applyProtection="1">
      <alignment horizontal="center" vertical="center"/>
      <protection locked="0"/>
    </xf>
    <xf numFmtId="0" fontId="87" fillId="0" borderId="3" xfId="3" applyFont="1" applyBorder="1" applyAlignment="1" applyProtection="1">
      <alignment horizontal="center" vertical="center"/>
      <protection locked="0"/>
    </xf>
    <xf numFmtId="167" fontId="88" fillId="0" borderId="3" xfId="3" applyNumberFormat="1" applyFont="1" applyBorder="1" applyAlignment="1">
      <alignment horizontal="center" vertical="center"/>
    </xf>
    <xf numFmtId="0" fontId="91" fillId="8" borderId="5" xfId="26" applyFont="1" applyFill="1" applyBorder="1" applyAlignment="1" applyProtection="1">
      <alignment horizontal="center" vertical="center"/>
      <protection locked="0"/>
    </xf>
    <xf numFmtId="2" fontId="87" fillId="0" borderId="3" xfId="3" applyNumberFormat="1" applyFont="1" applyBorder="1" applyAlignment="1">
      <alignment horizontal="center" vertical="center"/>
    </xf>
    <xf numFmtId="164" fontId="87" fillId="0" borderId="3" xfId="3" applyNumberFormat="1" applyFont="1" applyBorder="1" applyAlignment="1">
      <alignment horizontal="center" vertical="center"/>
    </xf>
    <xf numFmtId="0" fontId="87" fillId="0" borderId="37" xfId="4" applyFont="1" applyBorder="1" applyAlignment="1">
      <alignment horizontal="center" vertical="center"/>
    </xf>
    <xf numFmtId="49" fontId="92" fillId="0" borderId="5" xfId="4" applyNumberFormat="1" applyFont="1" applyBorder="1" applyAlignment="1" applyProtection="1">
      <alignment horizontal="center" vertical="center"/>
      <protection locked="0"/>
    </xf>
    <xf numFmtId="49" fontId="90" fillId="0" borderId="5" xfId="4" applyNumberFormat="1" applyFont="1" applyBorder="1" applyAlignment="1" applyProtection="1">
      <alignment horizontal="center"/>
      <protection locked="0"/>
    </xf>
    <xf numFmtId="168" fontId="88" fillId="0" borderId="3" xfId="3" applyNumberFormat="1" applyFont="1" applyBorder="1" applyAlignment="1">
      <alignment horizontal="center" vertical="center"/>
    </xf>
    <xf numFmtId="44" fontId="87" fillId="0" borderId="3" xfId="3" applyNumberFormat="1" applyFont="1" applyBorder="1" applyAlignment="1">
      <alignment horizontal="center" vertical="center"/>
    </xf>
    <xf numFmtId="49" fontId="94" fillId="0" borderId="5" xfId="4" applyNumberFormat="1" applyFont="1" applyBorder="1" applyAlignment="1" applyProtection="1">
      <alignment horizontal="center" vertical="center"/>
      <protection locked="0"/>
    </xf>
    <xf numFmtId="0" fontId="88" fillId="0" borderId="35" xfId="4" applyFont="1" applyBorder="1" applyAlignment="1">
      <alignment horizontal="left" vertical="center"/>
    </xf>
    <xf numFmtId="0" fontId="95" fillId="9" borderId="6" xfId="4" applyFont="1" applyFill="1" applyBorder="1" applyAlignment="1" applyProtection="1">
      <alignment horizontal="center" vertical="top" wrapText="1"/>
      <protection locked="0"/>
    </xf>
    <xf numFmtId="0" fontId="16" fillId="0" borderId="0" xfId="9" applyFont="1" applyAlignment="1" applyProtection="1">
      <alignment horizontal="left" vertical="top" wrapText="1"/>
      <protection locked="0"/>
    </xf>
    <xf numFmtId="164" fontId="2" fillId="2" borderId="4" xfId="4" applyNumberFormat="1" applyFont="1" applyFill="1" applyBorder="1" applyAlignment="1">
      <alignment horizontal="right"/>
    </xf>
    <xf numFmtId="164" fontId="2" fillId="2" borderId="5" xfId="4" applyNumberFormat="1" applyFont="1" applyFill="1" applyBorder="1" applyAlignment="1">
      <alignment horizontal="right"/>
    </xf>
    <xf numFmtId="44" fontId="2" fillId="2" borderId="4" xfId="4" applyNumberFormat="1" applyFont="1" applyFill="1" applyBorder="1" applyAlignment="1">
      <alignment horizontal="right"/>
    </xf>
    <xf numFmtId="44" fontId="2" fillId="2" borderId="5" xfId="4" applyNumberFormat="1" applyFont="1" applyFill="1" applyBorder="1" applyAlignment="1">
      <alignment horizontal="right"/>
    </xf>
    <xf numFmtId="0" fontId="74" fillId="0" borderId="20" xfId="3" applyFont="1" applyBorder="1" applyAlignment="1" applyProtection="1">
      <alignment horizontal="left" vertical="top" wrapText="1"/>
      <protection locked="0"/>
    </xf>
    <xf numFmtId="0" fontId="74" fillId="0" borderId="21" xfId="3" applyFont="1" applyBorder="1" applyAlignment="1" applyProtection="1">
      <alignment horizontal="left" vertical="top" wrapText="1"/>
      <protection locked="0"/>
    </xf>
    <xf numFmtId="0" fontId="74" fillId="0" borderId="22" xfId="3" applyFont="1" applyBorder="1" applyAlignment="1" applyProtection="1">
      <alignment horizontal="left" vertical="top" wrapText="1"/>
      <protection locked="0"/>
    </xf>
    <xf numFmtId="0" fontId="74" fillId="0" borderId="23" xfId="3" applyFont="1" applyBorder="1" applyAlignment="1" applyProtection="1">
      <alignment horizontal="left" vertical="top" wrapText="1"/>
      <protection locked="0"/>
    </xf>
    <xf numFmtId="0" fontId="74" fillId="0" borderId="0" xfId="3" applyFont="1" applyAlignment="1" applyProtection="1">
      <alignment horizontal="left" vertical="top" wrapText="1"/>
      <protection locked="0"/>
    </xf>
    <xf numFmtId="0" fontId="74" fillId="0" borderId="24" xfId="3" applyFont="1" applyBorder="1" applyAlignment="1" applyProtection="1">
      <alignment horizontal="left" vertical="top" wrapText="1"/>
      <protection locked="0"/>
    </xf>
    <xf numFmtId="44" fontId="1" fillId="0" borderId="4" xfId="4" applyNumberFormat="1" applyBorder="1" applyAlignment="1">
      <alignment horizontal="right"/>
    </xf>
    <xf numFmtId="44" fontId="1" fillId="0" borderId="5" xfId="4" applyNumberFormat="1" applyBorder="1" applyAlignment="1">
      <alignment horizontal="right"/>
    </xf>
    <xf numFmtId="0" fontId="16" fillId="2" borderId="0" xfId="14" applyFont="1" applyFill="1" applyAlignment="1" applyProtection="1">
      <alignment horizontal="left" vertical="top" wrapText="1"/>
      <protection locked="0"/>
    </xf>
    <xf numFmtId="2" fontId="1" fillId="0" borderId="4" xfId="4" applyNumberFormat="1" applyBorder="1" applyAlignment="1">
      <alignment horizontal="right"/>
    </xf>
    <xf numFmtId="2" fontId="1" fillId="0" borderId="5" xfId="4" applyNumberFormat="1" applyBorder="1" applyAlignment="1">
      <alignment horizontal="right"/>
    </xf>
    <xf numFmtId="0" fontId="24" fillId="0" borderId="0" xfId="10" applyFont="1" applyFill="1" applyAlignment="1" applyProtection="1">
      <alignment horizontal="center" vertical="center"/>
      <protection locked="0"/>
    </xf>
    <xf numFmtId="166" fontId="2" fillId="2" borderId="4" xfId="4" applyNumberFormat="1" applyFont="1" applyFill="1" applyBorder="1" applyAlignment="1" applyProtection="1">
      <alignment horizontal="right"/>
      <protection locked="0"/>
    </xf>
    <xf numFmtId="166" fontId="2" fillId="2" borderId="5" xfId="4" applyNumberFormat="1" applyFont="1" applyFill="1" applyBorder="1" applyAlignment="1" applyProtection="1">
      <alignment horizontal="right"/>
      <protection locked="0"/>
    </xf>
    <xf numFmtId="0" fontId="28" fillId="4" borderId="4" xfId="13" applyFont="1" applyFill="1" applyBorder="1" applyAlignment="1" applyProtection="1">
      <alignment horizontal="left" vertical="center"/>
      <protection locked="0"/>
    </xf>
    <xf numFmtId="0" fontId="28" fillId="4" borderId="5" xfId="13" applyFont="1" applyFill="1" applyBorder="1" applyAlignment="1" applyProtection="1">
      <alignment horizontal="left" vertical="center"/>
      <protection locked="0"/>
    </xf>
    <xf numFmtId="164" fontId="1" fillId="0" borderId="4" xfId="4" applyNumberFormat="1" applyBorder="1" applyAlignment="1">
      <alignment horizontal="right"/>
    </xf>
    <xf numFmtId="164" fontId="1" fillId="0" borderId="5" xfId="4" applyNumberFormat="1" applyBorder="1" applyAlignment="1">
      <alignment horizontal="right"/>
    </xf>
    <xf numFmtId="44" fontId="1" fillId="0" borderId="4" xfId="4" applyNumberFormat="1" applyBorder="1" applyAlignment="1">
      <alignment horizontal="center"/>
    </xf>
    <xf numFmtId="44" fontId="1" fillId="0" borderId="5" xfId="4" applyNumberFormat="1" applyBorder="1" applyAlignment="1">
      <alignment horizontal="center"/>
    </xf>
    <xf numFmtId="9" fontId="1" fillId="0" borderId="4" xfId="4" applyNumberFormat="1" applyBorder="1" applyAlignment="1">
      <alignment horizontal="right"/>
    </xf>
    <xf numFmtId="9" fontId="1" fillId="0" borderId="5" xfId="4" applyNumberFormat="1" applyBorder="1" applyAlignment="1">
      <alignment horizontal="right"/>
    </xf>
    <xf numFmtId="0" fontId="71" fillId="0" borderId="23" xfId="3" applyFont="1" applyBorder="1" applyAlignment="1" applyProtection="1">
      <alignment horizontal="left" vertical="top" wrapText="1"/>
      <protection locked="0"/>
    </xf>
    <xf numFmtId="0" fontId="71" fillId="0" borderId="0" xfId="3" applyFont="1" applyAlignment="1" applyProtection="1">
      <alignment horizontal="left" vertical="top" wrapText="1"/>
      <protection locked="0"/>
    </xf>
    <xf numFmtId="0" fontId="71" fillId="0" borderId="24" xfId="3" applyFont="1" applyBorder="1" applyAlignment="1" applyProtection="1">
      <alignment horizontal="left" vertical="top" wrapText="1"/>
      <protection locked="0"/>
    </xf>
    <xf numFmtId="0" fontId="5" fillId="0" borderId="49" xfId="3" applyBorder="1" applyAlignment="1" applyProtection="1">
      <alignment horizontal="left"/>
      <protection locked="0"/>
    </xf>
    <xf numFmtId="0" fontId="5" fillId="0" borderId="49" xfId="3" applyBorder="1" applyAlignment="1" applyProtection="1">
      <alignment horizontal="center" vertical="top" wrapText="1"/>
      <protection locked="0"/>
    </xf>
    <xf numFmtId="0" fontId="5" fillId="0" borderId="49" xfId="3" applyBorder="1" applyAlignment="1" applyProtection="1">
      <alignment horizontal="left" vertical="top" wrapText="1"/>
      <protection locked="0"/>
    </xf>
    <xf numFmtId="168" fontId="1" fillId="0" borderId="4" xfId="4" applyNumberFormat="1" applyBorder="1" applyAlignment="1">
      <alignment horizontal="right"/>
    </xf>
    <xf numFmtId="0" fontId="12" fillId="2" borderId="31" xfId="4" applyFont="1" applyFill="1" applyBorder="1" applyAlignment="1">
      <alignment horizontal="center" wrapText="1"/>
    </xf>
    <xf numFmtId="0" fontId="12" fillId="2" borderId="32" xfId="4" applyFont="1" applyFill="1" applyBorder="1" applyAlignment="1">
      <alignment horizontal="center" wrapText="1"/>
    </xf>
    <xf numFmtId="0" fontId="51" fillId="0" borderId="0" xfId="20" applyFont="1" applyAlignment="1">
      <alignment horizontal="left" vertical="top" wrapText="1"/>
    </xf>
    <xf numFmtId="0" fontId="47" fillId="0" borderId="0" xfId="20" applyFont="1" applyAlignment="1">
      <alignment horizontal="left" vertical="top" wrapText="1" indent="2"/>
    </xf>
    <xf numFmtId="0" fontId="47" fillId="0" borderId="0" xfId="20" quotePrefix="1" applyFont="1" applyAlignment="1">
      <alignment horizontal="left" vertical="top" wrapText="1" indent="4"/>
    </xf>
    <xf numFmtId="0" fontId="47" fillId="0" borderId="0" xfId="20" applyFont="1" applyAlignment="1">
      <alignment horizontal="left" vertical="top" wrapText="1" indent="4"/>
    </xf>
    <xf numFmtId="0" fontId="51" fillId="0" borderId="0" xfId="21" applyFont="1" applyAlignment="1">
      <alignment horizontal="left" vertical="top" wrapText="1"/>
    </xf>
    <xf numFmtId="0" fontId="52" fillId="0" borderId="0" xfId="11" applyFont="1" applyAlignment="1">
      <alignment horizontal="left" vertical="top" wrapText="1"/>
    </xf>
    <xf numFmtId="0" fontId="47" fillId="0" borderId="0" xfId="21" applyFont="1" applyAlignment="1">
      <alignment horizontal="left" vertical="top" wrapText="1" indent="2"/>
    </xf>
    <xf numFmtId="0" fontId="47" fillId="0" borderId="0" xfId="20" applyFont="1" applyAlignment="1">
      <alignment horizontal="left" vertical="top" wrapText="1" indent="3"/>
    </xf>
    <xf numFmtId="0" fontId="97" fillId="0" borderId="0" xfId="3" applyFont="1" applyAlignment="1" applyProtection="1">
      <alignment horizontal="left"/>
      <protection locked="0"/>
    </xf>
    <xf numFmtId="164" fontId="86" fillId="0" borderId="38" xfId="3" applyNumberFormat="1" applyFont="1" applyBorder="1" applyAlignment="1">
      <alignment horizontal="left" vertical="center"/>
    </xf>
    <xf numFmtId="164" fontId="98" fillId="0" borderId="5" xfId="3" applyNumberFormat="1" applyFont="1" applyBorder="1" applyAlignment="1">
      <alignment horizontal="left" vertical="center"/>
    </xf>
    <xf numFmtId="164" fontId="98" fillId="0" borderId="11" xfId="3" applyNumberFormat="1" applyFont="1" applyBorder="1" applyAlignment="1">
      <alignment horizontal="left" vertical="center"/>
    </xf>
    <xf numFmtId="169" fontId="87" fillId="0" borderId="37" xfId="3" applyNumberFormat="1" applyFont="1" applyBorder="1" applyAlignment="1" applyProtection="1">
      <alignment horizontal="center" vertical="center"/>
      <protection locked="0"/>
    </xf>
    <xf numFmtId="169" fontId="87" fillId="9" borderId="3" xfId="3" applyNumberFormat="1" applyFont="1" applyFill="1" applyBorder="1" applyAlignment="1" applyProtection="1">
      <alignment horizontal="center" vertical="center"/>
      <protection locked="0"/>
    </xf>
    <xf numFmtId="169" fontId="87" fillId="9" borderId="38" xfId="3" applyNumberFormat="1" applyFont="1" applyFill="1" applyBorder="1" applyAlignment="1" applyProtection="1">
      <alignment horizontal="center" vertical="center"/>
      <protection locked="0"/>
    </xf>
    <xf numFmtId="0" fontId="87" fillId="0" borderId="37" xfId="4" applyFont="1" applyBorder="1" applyAlignment="1" applyProtection="1">
      <alignment horizontal="left" vertical="center"/>
      <protection locked="0"/>
    </xf>
    <xf numFmtId="49" fontId="87" fillId="0" borderId="3" xfId="4" applyNumberFormat="1" applyFont="1" applyBorder="1" applyAlignment="1" applyProtection="1">
      <alignment horizontal="left" vertical="center"/>
      <protection locked="0"/>
    </xf>
    <xf numFmtId="0" fontId="87" fillId="0" borderId="3" xfId="4" applyFont="1" applyBorder="1" applyAlignment="1" applyProtection="1">
      <alignment horizontal="center" vertical="center"/>
      <protection locked="0"/>
    </xf>
    <xf numFmtId="0" fontId="87" fillId="0" borderId="3" xfId="4" applyFont="1" applyBorder="1" applyAlignment="1" applyProtection="1">
      <alignment horizontal="left" vertical="center"/>
      <protection locked="0"/>
    </xf>
    <xf numFmtId="0" fontId="87" fillId="0" borderId="38" xfId="4" applyFont="1" applyBorder="1" applyAlignment="1" applyProtection="1">
      <alignment horizontal="left" vertical="center"/>
      <protection locked="0"/>
    </xf>
    <xf numFmtId="0" fontId="85" fillId="0" borderId="0" xfId="3" applyFont="1" applyAlignment="1" applyProtection="1">
      <alignment horizontal="left" vertical="center"/>
      <protection locked="0"/>
    </xf>
    <xf numFmtId="0" fontId="99" fillId="0" borderId="0" xfId="3" applyFont="1" applyAlignment="1" applyProtection="1">
      <alignment vertical="center"/>
      <protection locked="0"/>
    </xf>
  </cellXfs>
  <cellStyles count="28">
    <cellStyle name="Heading 4" xfId="2" xr:uid="{418B248F-A85A-4D0A-8F38-3AD60F03B145}"/>
    <cellStyle name="Standaard 2 2" xfId="16" xr:uid="{A96F9E92-263F-469C-AFF8-3B723C6E1527}"/>
    <cellStyle name="Гиперссылка" xfId="27" builtinId="8"/>
    <cellStyle name="Гиперссылка 2" xfId="10" xr:uid="{CB4B1C55-574D-494F-9C9A-F2BC81B551DA}"/>
    <cellStyle name="Гиперссылка 3" xfId="12" xr:uid="{71A3D076-3BA6-459E-89B5-B81323D630AD}"/>
    <cellStyle name="Денежный 2" xfId="5" xr:uid="{F52C469C-CE00-4E1F-9DB2-14B72063D301}"/>
    <cellStyle name="Денежный 2 2" xfId="18" xr:uid="{27FE60C6-26F8-40C9-9860-9364ED2BF841}"/>
    <cellStyle name="Денежный 2 2 2" xfId="24" xr:uid="{B32C8F5D-6C2F-476A-9792-6E740A859835}"/>
    <cellStyle name="Денежный 2 3" xfId="22" xr:uid="{6F7F0141-F346-4FEB-8442-88CE1F58B686}"/>
    <cellStyle name="Денежный 3" xfId="17" xr:uid="{B4E4B11B-A664-4F42-BB15-6B6B94F93B0A}"/>
    <cellStyle name="Денежный 3 2" xfId="23" xr:uid="{4E71F5FA-3E98-4D52-B7D4-58E872B92475}"/>
    <cellStyle name="Обычный" xfId="0" builtinId="0"/>
    <cellStyle name="Обычный 11" xfId="20" xr:uid="{5CDE1012-416E-4B61-96F6-1F37B4253F73}"/>
    <cellStyle name="Обычный 2 2" xfId="6" xr:uid="{F8341D30-C666-4B95-A097-A38A4E595703}"/>
    <cellStyle name="Обычный 2 2 2" xfId="9" xr:uid="{320E49A7-60C6-489A-BABB-173B84B7433C}"/>
    <cellStyle name="Обычный 2 2 2 2" xfId="13" xr:uid="{0E79DFC7-FC2D-4030-9D9C-2239B05E8609}"/>
    <cellStyle name="Обычный 2 3" xfId="3" xr:uid="{DACF53B8-1E44-49DA-A856-9CEA469657E4}"/>
    <cellStyle name="Обычный 2 4" xfId="4" xr:uid="{6BFB54DE-9D49-47E5-A83B-9FA44282AC5A}"/>
    <cellStyle name="Обычный 3 2" xfId="11" xr:uid="{246ADCA7-4644-4A0D-AF72-C6AAFD9863C1}"/>
    <cellStyle name="Обычный 3 2 2 2" xfId="21" xr:uid="{CE5E20F8-3A58-4700-BB04-2BBBDA3E0D89}"/>
    <cellStyle name="Обычный 4 2" xfId="8" xr:uid="{D4C1B6C0-C727-4161-826F-8CA0C58A6DED}"/>
    <cellStyle name="Обычный 5" xfId="15" xr:uid="{20EF6F62-CE3F-4123-8A64-FDCF7640F35C}"/>
    <cellStyle name="Обычный 5 2 3" xfId="26" xr:uid="{B1020B38-5D2E-4C40-A11D-C2FCFBAE6DC3}"/>
    <cellStyle name="Обычный_Лист1 2" xfId="7" xr:uid="{E7DF9588-5D91-49A6-A513-1683EBD6148A}"/>
    <cellStyle name="Обычный_Лист1 2 2" xfId="14" xr:uid="{5BFC54E6-7E16-4372-9118-E368FF68CD48}"/>
    <cellStyle name="Обычный_характеристики" xfId="1" xr:uid="{E6D40E5B-1F9F-41A8-9D2E-786FD86930AD}"/>
    <cellStyle name="Финансовый 2" xfId="19" xr:uid="{9DD71EDE-957C-439C-BF4D-71AA1D2590D1}"/>
    <cellStyle name="Финансовый 2 2" xfId="25" xr:uid="{718A6B4E-3EA4-4B6D-BD52-6CA119F8AC33}"/>
  </cellStyles>
  <dxfs count="45"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border outline="0">
        <top style="thin">
          <color indexed="55"/>
        </top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>
        <left style="slantDashDot">
          <color theme="0" tint="-0.499984740745262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.00\ [$€-1]_-;\-* #,##0.00\ [$€-1]_-;_-* &quot;-&quot;??\ [$€-1]_-;_-@_-"/>
      <fill>
        <patternFill patternType="solid">
          <fgColor indexed="64"/>
          <bgColor rgb="FFE2EFDA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.00\ [$€-1]_-;\-* #,##0.00\ [$€-1]_-;_-* &quot;-&quot;??\ [$€-1]_-;_-@_-"/>
      <fill>
        <patternFill patternType="solid">
          <fgColor indexed="64"/>
          <bgColor rgb="FFE2EFDA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6600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left" vertical="center" textRotation="0" wrapText="0" indent="0" justifyLastLine="0" shrinkToFit="0" readingOrder="0"/>
      <border diagonalUp="0" diagonalDown="0">
        <left style="slantDashDot">
          <color theme="0" tint="-0.499984740745262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6600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6600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6600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superscript"/>
        <sz val="11"/>
        <color rgb="FFFF0000"/>
        <name val="Calibri"/>
        <family val="2"/>
        <charset val="204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 style="slantDashDot">
          <color theme="0" tint="-0.499984740745262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0033CC"/>
      <color rgb="FF3333CC"/>
      <color rgb="FF006600"/>
      <color rgb="FF005400"/>
      <color rgb="FF003300"/>
      <color rgb="FFFF3300"/>
      <color rgb="FFF1F7E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B$3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checked="Checked" fmlaLink="$B$33" lockText="1" noThreeD="1"/>
</file>

<file path=xl/drawings/_rels/drawing1.xml.rels><?xml version="1.0" encoding="UTF-8" standalone="yes"?>
<Relationships xmlns="http://schemas.openxmlformats.org/package/2006/relationships"><Relationship Id="rId26" Type="http://schemas.microsoft.com/office/2007/relationships/hdphoto" Target="../media/hdphoto8.wdp"/><Relationship Id="rId117" Type="http://schemas.openxmlformats.org/officeDocument/2006/relationships/image" Target="../media/image94.png"/><Relationship Id="rId21" Type="http://schemas.openxmlformats.org/officeDocument/2006/relationships/image" Target="../media/image16.png"/><Relationship Id="rId42" Type="http://schemas.openxmlformats.org/officeDocument/2006/relationships/image" Target="../media/image30.png"/><Relationship Id="rId47" Type="http://schemas.openxmlformats.org/officeDocument/2006/relationships/image" Target="../media/image33.jpeg"/><Relationship Id="rId63" Type="http://schemas.openxmlformats.org/officeDocument/2006/relationships/image" Target="../media/image46.jpeg"/><Relationship Id="rId68" Type="http://schemas.openxmlformats.org/officeDocument/2006/relationships/image" Target="../media/image51.jpeg"/><Relationship Id="rId84" Type="http://schemas.openxmlformats.org/officeDocument/2006/relationships/image" Target="../media/image66.jpeg"/><Relationship Id="rId89" Type="http://schemas.openxmlformats.org/officeDocument/2006/relationships/image" Target="../media/image71.jpeg"/><Relationship Id="rId112" Type="http://schemas.microsoft.com/office/2007/relationships/hdphoto" Target="../media/hdphoto22.wdp"/><Relationship Id="rId133" Type="http://schemas.openxmlformats.org/officeDocument/2006/relationships/image" Target="../media/image108.jpeg"/><Relationship Id="rId138" Type="http://schemas.openxmlformats.org/officeDocument/2006/relationships/image" Target="../media/image113.jpeg"/><Relationship Id="rId154" Type="http://schemas.openxmlformats.org/officeDocument/2006/relationships/image" Target="../media/image129.jpeg"/><Relationship Id="rId159" Type="http://schemas.openxmlformats.org/officeDocument/2006/relationships/image" Target="../media/image134.jpeg"/><Relationship Id="rId170" Type="http://schemas.openxmlformats.org/officeDocument/2006/relationships/image" Target="../media/image144.png"/><Relationship Id="rId16" Type="http://schemas.microsoft.com/office/2007/relationships/hdphoto" Target="../media/hdphoto3.wdp"/><Relationship Id="rId107" Type="http://schemas.openxmlformats.org/officeDocument/2006/relationships/image" Target="../media/image86.jpeg"/><Relationship Id="rId11" Type="http://schemas.openxmlformats.org/officeDocument/2006/relationships/image" Target="../media/image10.jpeg"/><Relationship Id="rId32" Type="http://schemas.openxmlformats.org/officeDocument/2006/relationships/image" Target="../media/image23.jpeg"/><Relationship Id="rId37" Type="http://schemas.microsoft.com/office/2007/relationships/hdphoto" Target="../media/hdphoto11.wdp"/><Relationship Id="rId53" Type="http://schemas.openxmlformats.org/officeDocument/2006/relationships/image" Target="../media/image39.png"/><Relationship Id="rId58" Type="http://schemas.microsoft.com/office/2007/relationships/hdphoto" Target="../media/hdphoto16.wdp"/><Relationship Id="rId74" Type="http://schemas.openxmlformats.org/officeDocument/2006/relationships/image" Target="../media/image56.png"/><Relationship Id="rId79" Type="http://schemas.openxmlformats.org/officeDocument/2006/relationships/image" Target="../media/image61.jpeg"/><Relationship Id="rId102" Type="http://schemas.openxmlformats.org/officeDocument/2006/relationships/image" Target="../media/image82.jpeg"/><Relationship Id="rId123" Type="http://schemas.openxmlformats.org/officeDocument/2006/relationships/image" Target="../media/image99.jpeg"/><Relationship Id="rId128" Type="http://schemas.openxmlformats.org/officeDocument/2006/relationships/image" Target="../media/image103.jpeg"/><Relationship Id="rId144" Type="http://schemas.openxmlformats.org/officeDocument/2006/relationships/image" Target="../media/image119.jpeg"/><Relationship Id="rId149" Type="http://schemas.openxmlformats.org/officeDocument/2006/relationships/image" Target="../media/image124.jpeg"/><Relationship Id="rId5" Type="http://schemas.openxmlformats.org/officeDocument/2006/relationships/image" Target="../media/image4.png"/><Relationship Id="rId90" Type="http://schemas.openxmlformats.org/officeDocument/2006/relationships/image" Target="../media/image72.png"/><Relationship Id="rId95" Type="http://schemas.openxmlformats.org/officeDocument/2006/relationships/image" Target="../media/image76.jpeg"/><Relationship Id="rId160" Type="http://schemas.openxmlformats.org/officeDocument/2006/relationships/image" Target="../media/image135.jpeg"/><Relationship Id="rId165" Type="http://schemas.openxmlformats.org/officeDocument/2006/relationships/image" Target="../media/image139.png"/><Relationship Id="rId22" Type="http://schemas.microsoft.com/office/2007/relationships/hdphoto" Target="../media/hdphoto6.wdp"/><Relationship Id="rId27" Type="http://schemas.openxmlformats.org/officeDocument/2006/relationships/image" Target="../media/image19.png"/><Relationship Id="rId43" Type="http://schemas.microsoft.com/office/2007/relationships/hdphoto" Target="../media/hdphoto13.wdp"/><Relationship Id="rId48" Type="http://schemas.openxmlformats.org/officeDocument/2006/relationships/image" Target="../media/image34.png"/><Relationship Id="rId64" Type="http://schemas.openxmlformats.org/officeDocument/2006/relationships/image" Target="../media/image47.jpeg"/><Relationship Id="rId69" Type="http://schemas.openxmlformats.org/officeDocument/2006/relationships/image" Target="../media/image52.png"/><Relationship Id="rId113" Type="http://schemas.openxmlformats.org/officeDocument/2006/relationships/image" Target="../media/image91.jpeg"/><Relationship Id="rId118" Type="http://schemas.microsoft.com/office/2007/relationships/hdphoto" Target="../media/hdphoto24.wdp"/><Relationship Id="rId134" Type="http://schemas.openxmlformats.org/officeDocument/2006/relationships/image" Target="../media/image109.jpeg"/><Relationship Id="rId139" Type="http://schemas.openxmlformats.org/officeDocument/2006/relationships/image" Target="../media/image114.jpeg"/><Relationship Id="rId80" Type="http://schemas.openxmlformats.org/officeDocument/2006/relationships/image" Target="../media/image62.png"/><Relationship Id="rId85" Type="http://schemas.openxmlformats.org/officeDocument/2006/relationships/image" Target="../media/image67.jpeg"/><Relationship Id="rId150" Type="http://schemas.openxmlformats.org/officeDocument/2006/relationships/image" Target="../media/image125.jpeg"/><Relationship Id="rId155" Type="http://schemas.openxmlformats.org/officeDocument/2006/relationships/image" Target="../media/image130.png"/><Relationship Id="rId171" Type="http://schemas.openxmlformats.org/officeDocument/2006/relationships/image" Target="../media/image145.png"/><Relationship Id="rId12" Type="http://schemas.openxmlformats.org/officeDocument/2006/relationships/image" Target="../media/image11.jpeg"/><Relationship Id="rId17" Type="http://schemas.openxmlformats.org/officeDocument/2006/relationships/image" Target="../media/image14.png"/><Relationship Id="rId33" Type="http://schemas.openxmlformats.org/officeDocument/2006/relationships/image" Target="../media/image24.png"/><Relationship Id="rId38" Type="http://schemas.openxmlformats.org/officeDocument/2006/relationships/image" Target="../media/image27.png"/><Relationship Id="rId59" Type="http://schemas.openxmlformats.org/officeDocument/2006/relationships/image" Target="../media/image43.jpeg"/><Relationship Id="rId103" Type="http://schemas.openxmlformats.org/officeDocument/2006/relationships/image" Target="../media/image83.jpeg"/><Relationship Id="rId108" Type="http://schemas.openxmlformats.org/officeDocument/2006/relationships/image" Target="../media/image87.jpeg"/><Relationship Id="rId124" Type="http://schemas.openxmlformats.org/officeDocument/2006/relationships/image" Target="../media/image100.jpeg"/><Relationship Id="rId129" Type="http://schemas.openxmlformats.org/officeDocument/2006/relationships/image" Target="../media/image104.jpeg"/><Relationship Id="rId54" Type="http://schemas.microsoft.com/office/2007/relationships/hdphoto" Target="../media/hdphoto15.wdp"/><Relationship Id="rId70" Type="http://schemas.microsoft.com/office/2007/relationships/hdphoto" Target="../media/hdphoto18.wdp"/><Relationship Id="rId75" Type="http://schemas.openxmlformats.org/officeDocument/2006/relationships/image" Target="../media/image57.jpeg"/><Relationship Id="rId91" Type="http://schemas.microsoft.com/office/2007/relationships/hdphoto" Target="../media/hdphoto19.wdp"/><Relationship Id="rId96" Type="http://schemas.openxmlformats.org/officeDocument/2006/relationships/image" Target="../media/image77.png"/><Relationship Id="rId140" Type="http://schemas.openxmlformats.org/officeDocument/2006/relationships/image" Target="../media/image115.jpeg"/><Relationship Id="rId145" Type="http://schemas.openxmlformats.org/officeDocument/2006/relationships/image" Target="../media/image120.jpeg"/><Relationship Id="rId161" Type="http://schemas.openxmlformats.org/officeDocument/2006/relationships/image" Target="../media/image136.jpeg"/><Relationship Id="rId166" Type="http://schemas.openxmlformats.org/officeDocument/2006/relationships/image" Target="../media/image140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5" Type="http://schemas.openxmlformats.org/officeDocument/2006/relationships/image" Target="../media/image13.png"/><Relationship Id="rId23" Type="http://schemas.openxmlformats.org/officeDocument/2006/relationships/image" Target="../media/image17.png"/><Relationship Id="rId28" Type="http://schemas.openxmlformats.org/officeDocument/2006/relationships/image" Target="../media/image20.jpeg"/><Relationship Id="rId36" Type="http://schemas.openxmlformats.org/officeDocument/2006/relationships/image" Target="../media/image26.png"/><Relationship Id="rId49" Type="http://schemas.openxmlformats.org/officeDocument/2006/relationships/image" Target="../media/image35.jpeg"/><Relationship Id="rId57" Type="http://schemas.openxmlformats.org/officeDocument/2006/relationships/image" Target="../media/image42.png"/><Relationship Id="rId106" Type="http://schemas.microsoft.com/office/2007/relationships/hdphoto" Target="../media/hdphoto21.wdp"/><Relationship Id="rId114" Type="http://schemas.openxmlformats.org/officeDocument/2006/relationships/image" Target="../media/image92.png"/><Relationship Id="rId119" Type="http://schemas.openxmlformats.org/officeDocument/2006/relationships/image" Target="../media/image95.jpeg"/><Relationship Id="rId127" Type="http://schemas.microsoft.com/office/2007/relationships/hdphoto" Target="../media/hdphoto25.wdp"/><Relationship Id="rId10" Type="http://schemas.openxmlformats.org/officeDocument/2006/relationships/image" Target="../media/image9.jpeg"/><Relationship Id="rId31" Type="http://schemas.openxmlformats.org/officeDocument/2006/relationships/image" Target="../media/image22.jpeg"/><Relationship Id="rId44" Type="http://schemas.openxmlformats.org/officeDocument/2006/relationships/image" Target="../media/image31.png"/><Relationship Id="rId52" Type="http://schemas.openxmlformats.org/officeDocument/2006/relationships/image" Target="../media/image38.jpeg"/><Relationship Id="rId60" Type="http://schemas.openxmlformats.org/officeDocument/2006/relationships/image" Target="../media/image44.jpeg"/><Relationship Id="rId65" Type="http://schemas.openxmlformats.org/officeDocument/2006/relationships/image" Target="../media/image48.jpeg"/><Relationship Id="rId73" Type="http://schemas.openxmlformats.org/officeDocument/2006/relationships/image" Target="../media/image55.png"/><Relationship Id="rId78" Type="http://schemas.openxmlformats.org/officeDocument/2006/relationships/image" Target="../media/image60.jpeg"/><Relationship Id="rId81" Type="http://schemas.openxmlformats.org/officeDocument/2006/relationships/image" Target="../media/image63.jpeg"/><Relationship Id="rId86" Type="http://schemas.openxmlformats.org/officeDocument/2006/relationships/image" Target="../media/image68.jpeg"/><Relationship Id="rId94" Type="http://schemas.openxmlformats.org/officeDocument/2006/relationships/image" Target="../media/image75.jpeg"/><Relationship Id="rId99" Type="http://schemas.openxmlformats.org/officeDocument/2006/relationships/image" Target="../media/image79.jpeg"/><Relationship Id="rId101" Type="http://schemas.openxmlformats.org/officeDocument/2006/relationships/image" Target="../media/image81.jpeg"/><Relationship Id="rId122" Type="http://schemas.openxmlformats.org/officeDocument/2006/relationships/image" Target="../media/image98.png"/><Relationship Id="rId130" Type="http://schemas.openxmlformats.org/officeDocument/2006/relationships/image" Target="../media/image105.jpeg"/><Relationship Id="rId135" Type="http://schemas.openxmlformats.org/officeDocument/2006/relationships/image" Target="../media/image110.jpeg"/><Relationship Id="rId143" Type="http://schemas.openxmlformats.org/officeDocument/2006/relationships/image" Target="../media/image118.jpeg"/><Relationship Id="rId148" Type="http://schemas.openxmlformats.org/officeDocument/2006/relationships/image" Target="../media/image123.jpeg"/><Relationship Id="rId151" Type="http://schemas.openxmlformats.org/officeDocument/2006/relationships/image" Target="../media/image126.jpeg"/><Relationship Id="rId156" Type="http://schemas.openxmlformats.org/officeDocument/2006/relationships/image" Target="../media/image131.jpeg"/><Relationship Id="rId164" Type="http://schemas.microsoft.com/office/2007/relationships/hdphoto" Target="../media/hdphoto26.wdp"/><Relationship Id="rId169" Type="http://schemas.openxmlformats.org/officeDocument/2006/relationships/image" Target="../media/image143.png"/><Relationship Id="rId4" Type="http://schemas.openxmlformats.org/officeDocument/2006/relationships/image" Target="../media/image3.png"/><Relationship Id="rId9" Type="http://schemas.openxmlformats.org/officeDocument/2006/relationships/image" Target="../media/image8.jpeg"/><Relationship Id="rId172" Type="http://schemas.openxmlformats.org/officeDocument/2006/relationships/image" Target="../media/image146.png"/><Relationship Id="rId13" Type="http://schemas.openxmlformats.org/officeDocument/2006/relationships/image" Target="../media/image12.png"/><Relationship Id="rId18" Type="http://schemas.microsoft.com/office/2007/relationships/hdphoto" Target="../media/hdphoto4.wdp"/><Relationship Id="rId39" Type="http://schemas.openxmlformats.org/officeDocument/2006/relationships/image" Target="../media/image28.jpeg"/><Relationship Id="rId109" Type="http://schemas.openxmlformats.org/officeDocument/2006/relationships/image" Target="../media/image88.jpeg"/><Relationship Id="rId34" Type="http://schemas.microsoft.com/office/2007/relationships/hdphoto" Target="../media/hdphoto10.wdp"/><Relationship Id="rId50" Type="http://schemas.openxmlformats.org/officeDocument/2006/relationships/image" Target="../media/image36.jpeg"/><Relationship Id="rId55" Type="http://schemas.openxmlformats.org/officeDocument/2006/relationships/image" Target="../media/image40.jpeg"/><Relationship Id="rId76" Type="http://schemas.openxmlformats.org/officeDocument/2006/relationships/image" Target="../media/image58.jpeg"/><Relationship Id="rId97" Type="http://schemas.microsoft.com/office/2007/relationships/hdphoto" Target="../media/hdphoto20.wdp"/><Relationship Id="rId104" Type="http://schemas.openxmlformats.org/officeDocument/2006/relationships/image" Target="../media/image84.jpeg"/><Relationship Id="rId120" Type="http://schemas.openxmlformats.org/officeDocument/2006/relationships/image" Target="../media/image96.jpeg"/><Relationship Id="rId125" Type="http://schemas.openxmlformats.org/officeDocument/2006/relationships/image" Target="../media/image101.jpeg"/><Relationship Id="rId141" Type="http://schemas.openxmlformats.org/officeDocument/2006/relationships/image" Target="../media/image116.jpeg"/><Relationship Id="rId146" Type="http://schemas.openxmlformats.org/officeDocument/2006/relationships/image" Target="../media/image121.jpeg"/><Relationship Id="rId167" Type="http://schemas.openxmlformats.org/officeDocument/2006/relationships/image" Target="../media/image141.png"/><Relationship Id="rId7" Type="http://schemas.openxmlformats.org/officeDocument/2006/relationships/image" Target="../media/image6.png"/><Relationship Id="rId71" Type="http://schemas.openxmlformats.org/officeDocument/2006/relationships/image" Target="../media/image53.jpeg"/><Relationship Id="rId92" Type="http://schemas.openxmlformats.org/officeDocument/2006/relationships/image" Target="../media/image73.jpeg"/><Relationship Id="rId162" Type="http://schemas.openxmlformats.org/officeDocument/2006/relationships/image" Target="../media/image137.jpeg"/><Relationship Id="rId2" Type="http://schemas.openxmlformats.org/officeDocument/2006/relationships/image" Target="../media/image2.png"/><Relationship Id="rId29" Type="http://schemas.openxmlformats.org/officeDocument/2006/relationships/image" Target="../media/image21.png"/><Relationship Id="rId24" Type="http://schemas.microsoft.com/office/2007/relationships/hdphoto" Target="../media/hdphoto7.wdp"/><Relationship Id="rId40" Type="http://schemas.openxmlformats.org/officeDocument/2006/relationships/image" Target="../media/image29.png"/><Relationship Id="rId45" Type="http://schemas.microsoft.com/office/2007/relationships/hdphoto" Target="../media/hdphoto14.wdp"/><Relationship Id="rId66" Type="http://schemas.openxmlformats.org/officeDocument/2006/relationships/image" Target="../media/image49.jpeg"/><Relationship Id="rId87" Type="http://schemas.openxmlformats.org/officeDocument/2006/relationships/image" Target="../media/image69.jpeg"/><Relationship Id="rId110" Type="http://schemas.openxmlformats.org/officeDocument/2006/relationships/image" Target="../media/image89.jpeg"/><Relationship Id="rId115" Type="http://schemas.microsoft.com/office/2007/relationships/hdphoto" Target="../media/hdphoto23.wdp"/><Relationship Id="rId131" Type="http://schemas.openxmlformats.org/officeDocument/2006/relationships/image" Target="../media/image106.jpeg"/><Relationship Id="rId136" Type="http://schemas.openxmlformats.org/officeDocument/2006/relationships/image" Target="../media/image111.jpeg"/><Relationship Id="rId157" Type="http://schemas.openxmlformats.org/officeDocument/2006/relationships/image" Target="../media/image132.jpeg"/><Relationship Id="rId61" Type="http://schemas.openxmlformats.org/officeDocument/2006/relationships/image" Target="../media/image45.png"/><Relationship Id="rId82" Type="http://schemas.openxmlformats.org/officeDocument/2006/relationships/image" Target="../media/image64.png"/><Relationship Id="rId152" Type="http://schemas.openxmlformats.org/officeDocument/2006/relationships/image" Target="../media/image127.jpeg"/><Relationship Id="rId19" Type="http://schemas.openxmlformats.org/officeDocument/2006/relationships/image" Target="../media/image15.png"/><Relationship Id="rId14" Type="http://schemas.microsoft.com/office/2007/relationships/hdphoto" Target="../media/hdphoto2.wdp"/><Relationship Id="rId30" Type="http://schemas.microsoft.com/office/2007/relationships/hdphoto" Target="../media/hdphoto9.wdp"/><Relationship Id="rId35" Type="http://schemas.openxmlformats.org/officeDocument/2006/relationships/image" Target="../media/image25.jpeg"/><Relationship Id="rId56" Type="http://schemas.openxmlformats.org/officeDocument/2006/relationships/image" Target="../media/image41.jpeg"/><Relationship Id="rId77" Type="http://schemas.openxmlformats.org/officeDocument/2006/relationships/image" Target="../media/image59.jpeg"/><Relationship Id="rId100" Type="http://schemas.openxmlformats.org/officeDocument/2006/relationships/image" Target="../media/image80.jpeg"/><Relationship Id="rId105" Type="http://schemas.openxmlformats.org/officeDocument/2006/relationships/image" Target="../media/image85.png"/><Relationship Id="rId126" Type="http://schemas.openxmlformats.org/officeDocument/2006/relationships/image" Target="../media/image102.png"/><Relationship Id="rId147" Type="http://schemas.openxmlformats.org/officeDocument/2006/relationships/image" Target="../media/image122.jpeg"/><Relationship Id="rId168" Type="http://schemas.openxmlformats.org/officeDocument/2006/relationships/image" Target="../media/image142.png"/><Relationship Id="rId8" Type="http://schemas.openxmlformats.org/officeDocument/2006/relationships/image" Target="../media/image7.png"/><Relationship Id="rId51" Type="http://schemas.openxmlformats.org/officeDocument/2006/relationships/image" Target="../media/image37.jpeg"/><Relationship Id="rId72" Type="http://schemas.openxmlformats.org/officeDocument/2006/relationships/image" Target="../media/image54.jpeg"/><Relationship Id="rId93" Type="http://schemas.openxmlformats.org/officeDocument/2006/relationships/image" Target="../media/image74.jpeg"/><Relationship Id="rId98" Type="http://schemas.openxmlformats.org/officeDocument/2006/relationships/image" Target="../media/image78.jpeg"/><Relationship Id="rId121" Type="http://schemas.openxmlformats.org/officeDocument/2006/relationships/image" Target="../media/image97.jpeg"/><Relationship Id="rId142" Type="http://schemas.openxmlformats.org/officeDocument/2006/relationships/image" Target="../media/image117.jpeg"/><Relationship Id="rId163" Type="http://schemas.openxmlformats.org/officeDocument/2006/relationships/image" Target="../media/image138.png"/><Relationship Id="rId3" Type="http://schemas.microsoft.com/office/2007/relationships/hdphoto" Target="../media/hdphoto1.wdp"/><Relationship Id="rId25" Type="http://schemas.openxmlformats.org/officeDocument/2006/relationships/image" Target="../media/image18.png"/><Relationship Id="rId46" Type="http://schemas.openxmlformats.org/officeDocument/2006/relationships/image" Target="../media/image32.jpeg"/><Relationship Id="rId67" Type="http://schemas.openxmlformats.org/officeDocument/2006/relationships/image" Target="../media/image50.jpeg"/><Relationship Id="rId116" Type="http://schemas.openxmlformats.org/officeDocument/2006/relationships/image" Target="../media/image93.jpeg"/><Relationship Id="rId137" Type="http://schemas.openxmlformats.org/officeDocument/2006/relationships/image" Target="../media/image112.jpeg"/><Relationship Id="rId158" Type="http://schemas.openxmlformats.org/officeDocument/2006/relationships/image" Target="../media/image133.png"/><Relationship Id="rId20" Type="http://schemas.microsoft.com/office/2007/relationships/hdphoto" Target="../media/hdphoto5.wdp"/><Relationship Id="rId41" Type="http://schemas.microsoft.com/office/2007/relationships/hdphoto" Target="../media/hdphoto12.wdp"/><Relationship Id="rId62" Type="http://schemas.microsoft.com/office/2007/relationships/hdphoto" Target="../media/hdphoto17.wdp"/><Relationship Id="rId83" Type="http://schemas.openxmlformats.org/officeDocument/2006/relationships/image" Target="../media/image65.svg"/><Relationship Id="rId88" Type="http://schemas.openxmlformats.org/officeDocument/2006/relationships/image" Target="../media/image70.jpeg"/><Relationship Id="rId111" Type="http://schemas.openxmlformats.org/officeDocument/2006/relationships/image" Target="../media/image90.png"/><Relationship Id="rId132" Type="http://schemas.openxmlformats.org/officeDocument/2006/relationships/image" Target="../media/image107.jpeg"/><Relationship Id="rId153" Type="http://schemas.openxmlformats.org/officeDocument/2006/relationships/image" Target="../media/image128.jpeg"/></Relationships>
</file>

<file path=xl/drawings/_rels/drawing2.xml.rels><?xml version="1.0" encoding="UTF-8" standalone="yes"?>
<Relationships xmlns="http://schemas.openxmlformats.org/package/2006/relationships"><Relationship Id="rId26" Type="http://schemas.microsoft.com/office/2007/relationships/hdphoto" Target="../media/hdphoto12.wdp"/><Relationship Id="rId117" Type="http://schemas.openxmlformats.org/officeDocument/2006/relationships/image" Target="../media/image116.jpeg"/><Relationship Id="rId21" Type="http://schemas.openxmlformats.org/officeDocument/2006/relationships/image" Target="../media/image26.png"/><Relationship Id="rId42" Type="http://schemas.openxmlformats.org/officeDocument/2006/relationships/image" Target="../media/image43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2.jpeg"/><Relationship Id="rId89" Type="http://schemas.openxmlformats.org/officeDocument/2006/relationships/image" Target="../media/image86.jpeg"/><Relationship Id="rId112" Type="http://schemas.openxmlformats.org/officeDocument/2006/relationships/image" Target="../media/image110.jpeg"/><Relationship Id="rId133" Type="http://schemas.openxmlformats.org/officeDocument/2006/relationships/image" Target="../media/image136.jpeg"/><Relationship Id="rId16" Type="http://schemas.openxmlformats.org/officeDocument/2006/relationships/image" Target="../media/image22.jpeg"/><Relationship Id="rId107" Type="http://schemas.openxmlformats.org/officeDocument/2006/relationships/image" Target="../media/image104.jpeg"/><Relationship Id="rId11" Type="http://schemas.openxmlformats.org/officeDocument/2006/relationships/image" Target="../media/image15.pn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53" Type="http://schemas.microsoft.com/office/2007/relationships/hdphoto" Target="../media/hdphoto18.wdp"/><Relationship Id="rId58" Type="http://schemas.openxmlformats.org/officeDocument/2006/relationships/image" Target="../media/image57.jpeg"/><Relationship Id="rId74" Type="http://schemas.openxmlformats.org/officeDocument/2006/relationships/image" Target="../media/image73.jpeg"/><Relationship Id="rId79" Type="http://schemas.microsoft.com/office/2007/relationships/hdphoto" Target="../media/hdphoto20.wdp"/><Relationship Id="rId102" Type="http://schemas.openxmlformats.org/officeDocument/2006/relationships/image" Target="../media/image100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12.png"/><Relationship Id="rId90" Type="http://schemas.openxmlformats.org/officeDocument/2006/relationships/image" Target="../media/image87.jpeg"/><Relationship Id="rId95" Type="http://schemas.openxmlformats.org/officeDocument/2006/relationships/image" Target="../media/image94.png"/><Relationship Id="rId14" Type="http://schemas.openxmlformats.org/officeDocument/2006/relationships/image" Target="../media/image21.png"/><Relationship Id="rId22" Type="http://schemas.microsoft.com/office/2007/relationships/hdphoto" Target="../media/hdphoto11.wdp"/><Relationship Id="rId27" Type="http://schemas.openxmlformats.org/officeDocument/2006/relationships/image" Target="../media/image30.png"/><Relationship Id="rId30" Type="http://schemas.microsoft.com/office/2007/relationships/hdphoto" Target="../media/hdphoto14.wdp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8.jpeg"/><Relationship Id="rId56" Type="http://schemas.openxmlformats.org/officeDocument/2006/relationships/image" Target="../media/image55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6.jpeg"/><Relationship Id="rId100" Type="http://schemas.openxmlformats.org/officeDocument/2006/relationships/image" Target="../media/image98.png"/><Relationship Id="rId105" Type="http://schemas.microsoft.com/office/2007/relationships/hdphoto" Target="../media/hdphoto25.wdp"/><Relationship Id="rId113" Type="http://schemas.openxmlformats.org/officeDocument/2006/relationships/image" Target="../media/image111.jpeg"/><Relationship Id="rId118" Type="http://schemas.openxmlformats.org/officeDocument/2006/relationships/image" Target="../media/image117.jpeg"/><Relationship Id="rId126" Type="http://schemas.openxmlformats.org/officeDocument/2006/relationships/image" Target="../media/image126.jpeg"/><Relationship Id="rId8" Type="http://schemas.microsoft.com/office/2007/relationships/hdphoto" Target="../media/hdphoto3.wdp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78.jpeg"/><Relationship Id="rId85" Type="http://schemas.openxmlformats.org/officeDocument/2006/relationships/image" Target="../media/image83.jpeg"/><Relationship Id="rId93" Type="http://schemas.openxmlformats.org/officeDocument/2006/relationships/image" Target="../media/image91.jpeg"/><Relationship Id="rId98" Type="http://schemas.openxmlformats.org/officeDocument/2006/relationships/image" Target="../media/image96.jpeg"/><Relationship Id="rId121" Type="http://schemas.openxmlformats.org/officeDocument/2006/relationships/image" Target="../media/image120.jpeg"/><Relationship Id="rId3" Type="http://schemas.openxmlformats.org/officeDocument/2006/relationships/image" Target="../media/image10.jpeg"/><Relationship Id="rId12" Type="http://schemas.microsoft.com/office/2007/relationships/hdphoto" Target="../media/hdphoto5.wdp"/><Relationship Id="rId17" Type="http://schemas.openxmlformats.org/officeDocument/2006/relationships/image" Target="../media/image23.jpeg"/><Relationship Id="rId25" Type="http://schemas.openxmlformats.org/officeDocument/2006/relationships/image" Target="../media/image29.png"/><Relationship Id="rId33" Type="http://schemas.openxmlformats.org/officeDocument/2006/relationships/image" Target="../media/image34.png"/><Relationship Id="rId38" Type="http://schemas.openxmlformats.org/officeDocument/2006/relationships/image" Target="../media/image40.jpeg"/><Relationship Id="rId46" Type="http://schemas.openxmlformats.org/officeDocument/2006/relationships/image" Target="../media/image46.jpeg"/><Relationship Id="rId59" Type="http://schemas.openxmlformats.org/officeDocument/2006/relationships/image" Target="../media/image58.jpeg"/><Relationship Id="rId67" Type="http://schemas.openxmlformats.org/officeDocument/2006/relationships/image" Target="../media/image67.jpeg"/><Relationship Id="rId103" Type="http://schemas.openxmlformats.org/officeDocument/2006/relationships/image" Target="../media/image101.jpeg"/><Relationship Id="rId108" Type="http://schemas.openxmlformats.org/officeDocument/2006/relationships/image" Target="../media/image105.jpeg"/><Relationship Id="rId116" Type="http://schemas.openxmlformats.org/officeDocument/2006/relationships/image" Target="../media/image115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5.jpeg"/><Relationship Id="rId41" Type="http://schemas.microsoft.com/office/2007/relationships/hdphoto" Target="../media/hdphoto16.wdp"/><Relationship Id="rId54" Type="http://schemas.openxmlformats.org/officeDocument/2006/relationships/image" Target="../media/image53.jpeg"/><Relationship Id="rId62" Type="http://schemas.openxmlformats.org/officeDocument/2006/relationships/image" Target="../media/image61.jpeg"/><Relationship Id="rId70" Type="http://schemas.openxmlformats.org/officeDocument/2006/relationships/image" Target="../media/image70.jpeg"/><Relationship Id="rId75" Type="http://schemas.openxmlformats.org/officeDocument/2006/relationships/image" Target="../media/image74.jpeg"/><Relationship Id="rId83" Type="http://schemas.openxmlformats.org/officeDocument/2006/relationships/image" Target="../media/image81.jpeg"/><Relationship Id="rId88" Type="http://schemas.microsoft.com/office/2007/relationships/hdphoto" Target="../media/hdphoto21.wdp"/><Relationship Id="rId91" Type="http://schemas.openxmlformats.org/officeDocument/2006/relationships/image" Target="../media/image88.jpeg"/><Relationship Id="rId96" Type="http://schemas.microsoft.com/office/2007/relationships/hdphoto" Target="../media/hdphoto24.wdp"/><Relationship Id="rId111" Type="http://schemas.openxmlformats.org/officeDocument/2006/relationships/image" Target="../media/image109.jpeg"/><Relationship Id="rId132" Type="http://schemas.openxmlformats.org/officeDocument/2006/relationships/image" Target="../media/image133.png"/><Relationship Id="rId1" Type="http://schemas.openxmlformats.org/officeDocument/2006/relationships/image" Target="../media/image8.jpeg"/><Relationship Id="rId6" Type="http://schemas.microsoft.com/office/2007/relationships/hdphoto" Target="../media/hdphoto2.wdp"/><Relationship Id="rId15" Type="http://schemas.microsoft.com/office/2007/relationships/hdphoto" Target="../media/hdphoto9.wdp"/><Relationship Id="rId23" Type="http://schemas.openxmlformats.org/officeDocument/2006/relationships/image" Target="../media/image27.png"/><Relationship Id="rId28" Type="http://schemas.microsoft.com/office/2007/relationships/hdphoto" Target="../media/hdphoto13.wdp"/><Relationship Id="rId36" Type="http://schemas.openxmlformats.org/officeDocument/2006/relationships/image" Target="../media/image37.jpeg"/><Relationship Id="rId49" Type="http://schemas.openxmlformats.org/officeDocument/2006/relationships/image" Target="../media/image49.jpeg"/><Relationship Id="rId57" Type="http://schemas.openxmlformats.org/officeDocument/2006/relationships/image" Target="../media/image56.png"/><Relationship Id="rId106" Type="http://schemas.openxmlformats.org/officeDocument/2006/relationships/image" Target="../media/image103.jpeg"/><Relationship Id="rId114" Type="http://schemas.openxmlformats.org/officeDocument/2006/relationships/image" Target="../media/image112.jpeg"/><Relationship Id="rId119" Type="http://schemas.openxmlformats.org/officeDocument/2006/relationships/image" Target="../media/image118.jpeg"/><Relationship Id="rId127" Type="http://schemas.openxmlformats.org/officeDocument/2006/relationships/image" Target="../media/image127.jpeg"/><Relationship Id="rId10" Type="http://schemas.microsoft.com/office/2007/relationships/hdphoto" Target="../media/hdphoto4.wdp"/><Relationship Id="rId31" Type="http://schemas.openxmlformats.org/officeDocument/2006/relationships/image" Target="../media/image32.jpe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59.jpeg"/><Relationship Id="rId65" Type="http://schemas.openxmlformats.org/officeDocument/2006/relationships/image" Target="../media/image65.svg"/><Relationship Id="rId73" Type="http://schemas.microsoft.com/office/2007/relationships/hdphoto" Target="../media/hdphoto19.wdp"/><Relationship Id="rId78" Type="http://schemas.openxmlformats.org/officeDocument/2006/relationships/image" Target="../media/image77.png"/><Relationship Id="rId81" Type="http://schemas.openxmlformats.org/officeDocument/2006/relationships/image" Target="../media/image79.jpeg"/><Relationship Id="rId86" Type="http://schemas.openxmlformats.org/officeDocument/2006/relationships/image" Target="../media/image84.jpeg"/><Relationship Id="rId94" Type="http://schemas.openxmlformats.org/officeDocument/2006/relationships/image" Target="../media/image93.jpeg"/><Relationship Id="rId99" Type="http://schemas.openxmlformats.org/officeDocument/2006/relationships/image" Target="../media/image97.jpeg"/><Relationship Id="rId101" Type="http://schemas.openxmlformats.org/officeDocument/2006/relationships/image" Target="../media/image99.jpeg"/><Relationship Id="rId122" Type="http://schemas.openxmlformats.org/officeDocument/2006/relationships/image" Target="../media/image121.jpeg"/><Relationship Id="rId130" Type="http://schemas.openxmlformats.org/officeDocument/2006/relationships/image" Target="../media/image92.png"/><Relationship Id="rId4" Type="http://schemas.openxmlformats.org/officeDocument/2006/relationships/image" Target="../media/image11.jpeg"/><Relationship Id="rId9" Type="http://schemas.openxmlformats.org/officeDocument/2006/relationships/image" Target="../media/image14.png"/><Relationship Id="rId13" Type="http://schemas.openxmlformats.org/officeDocument/2006/relationships/image" Target="../media/image20.jpeg"/><Relationship Id="rId18" Type="http://schemas.openxmlformats.org/officeDocument/2006/relationships/image" Target="../media/image24.png"/><Relationship Id="rId39" Type="http://schemas.openxmlformats.org/officeDocument/2006/relationships/image" Target="../media/image41.jpeg"/><Relationship Id="rId109" Type="http://schemas.openxmlformats.org/officeDocument/2006/relationships/image" Target="../media/image106.jpeg"/><Relationship Id="rId34" Type="http://schemas.openxmlformats.org/officeDocument/2006/relationships/image" Target="../media/image35.jpeg"/><Relationship Id="rId50" Type="http://schemas.openxmlformats.org/officeDocument/2006/relationships/image" Target="../media/image50.jpeg"/><Relationship Id="rId55" Type="http://schemas.openxmlformats.org/officeDocument/2006/relationships/image" Target="../media/image54.jpeg"/><Relationship Id="rId76" Type="http://schemas.openxmlformats.org/officeDocument/2006/relationships/image" Target="../media/image75.jpeg"/><Relationship Id="rId97" Type="http://schemas.openxmlformats.org/officeDocument/2006/relationships/image" Target="../media/image95.jpeg"/><Relationship Id="rId104" Type="http://schemas.openxmlformats.org/officeDocument/2006/relationships/image" Target="../media/image102.png"/><Relationship Id="rId120" Type="http://schemas.openxmlformats.org/officeDocument/2006/relationships/image" Target="../media/image119.jpeg"/><Relationship Id="rId125" Type="http://schemas.openxmlformats.org/officeDocument/2006/relationships/image" Target="../media/image125.jpeg"/><Relationship Id="rId7" Type="http://schemas.openxmlformats.org/officeDocument/2006/relationships/image" Target="../media/image13.png"/><Relationship Id="rId71" Type="http://schemas.openxmlformats.org/officeDocument/2006/relationships/image" Target="../media/image71.jpeg"/><Relationship Id="rId92" Type="http://schemas.openxmlformats.org/officeDocument/2006/relationships/image" Target="../media/image89.jpeg"/><Relationship Id="rId2" Type="http://schemas.openxmlformats.org/officeDocument/2006/relationships/image" Target="../media/image9.jpeg"/><Relationship Id="rId29" Type="http://schemas.openxmlformats.org/officeDocument/2006/relationships/image" Target="../media/image31.png"/><Relationship Id="rId24" Type="http://schemas.openxmlformats.org/officeDocument/2006/relationships/image" Target="../media/image28.jpeg"/><Relationship Id="rId40" Type="http://schemas.openxmlformats.org/officeDocument/2006/relationships/image" Target="../media/image42.png"/><Relationship Id="rId45" Type="http://schemas.microsoft.com/office/2007/relationships/hdphoto" Target="../media/hdphoto17.wdp"/><Relationship Id="rId66" Type="http://schemas.openxmlformats.org/officeDocument/2006/relationships/image" Target="../media/image66.jpeg"/><Relationship Id="rId87" Type="http://schemas.openxmlformats.org/officeDocument/2006/relationships/image" Target="../media/image85.png"/><Relationship Id="rId110" Type="http://schemas.openxmlformats.org/officeDocument/2006/relationships/image" Target="../media/image108.jpeg"/><Relationship Id="rId115" Type="http://schemas.openxmlformats.org/officeDocument/2006/relationships/image" Target="../media/image113.jpeg"/><Relationship Id="rId131" Type="http://schemas.microsoft.com/office/2007/relationships/hdphoto" Target="../media/hdphoto23.wdp"/><Relationship Id="rId61" Type="http://schemas.openxmlformats.org/officeDocument/2006/relationships/image" Target="../media/image60.jpeg"/><Relationship Id="rId82" Type="http://schemas.openxmlformats.org/officeDocument/2006/relationships/image" Target="../media/image80.jpeg"/><Relationship Id="rId19" Type="http://schemas.microsoft.com/office/2007/relationships/hdphoto" Target="../media/hdphoto10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7.png"/><Relationship Id="rId2" Type="http://schemas.openxmlformats.org/officeDocument/2006/relationships/image" Target="../media/image286.png"/><Relationship Id="rId1" Type="http://schemas.openxmlformats.org/officeDocument/2006/relationships/image" Target="../media/image28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5.png"/><Relationship Id="rId3" Type="http://schemas.openxmlformats.org/officeDocument/2006/relationships/image" Target="../media/image290.png"/><Relationship Id="rId7" Type="http://schemas.openxmlformats.org/officeDocument/2006/relationships/image" Target="../media/image294.png"/><Relationship Id="rId2" Type="http://schemas.openxmlformats.org/officeDocument/2006/relationships/image" Target="../media/image289.png"/><Relationship Id="rId1" Type="http://schemas.openxmlformats.org/officeDocument/2006/relationships/image" Target="../media/image288.png"/><Relationship Id="rId6" Type="http://schemas.openxmlformats.org/officeDocument/2006/relationships/image" Target="../media/image293.png"/><Relationship Id="rId5" Type="http://schemas.openxmlformats.org/officeDocument/2006/relationships/image" Target="../media/image292.png"/><Relationship Id="rId10" Type="http://schemas.openxmlformats.org/officeDocument/2006/relationships/image" Target="../media/image296.png"/><Relationship Id="rId4" Type="http://schemas.openxmlformats.org/officeDocument/2006/relationships/image" Target="../media/image291.png"/><Relationship Id="rId9" Type="http://schemas.microsoft.com/office/2007/relationships/hdphoto" Target="../media/hdphoto27.wdp"/></Relationships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172.jpeg"/><Relationship Id="rId117" Type="http://schemas.openxmlformats.org/officeDocument/2006/relationships/image" Target="../media/image263.jpeg"/><Relationship Id="rId21" Type="http://schemas.openxmlformats.org/officeDocument/2006/relationships/image" Target="../media/image167.jpeg"/><Relationship Id="rId42" Type="http://schemas.openxmlformats.org/officeDocument/2006/relationships/image" Target="../media/image188.jpeg"/><Relationship Id="rId47" Type="http://schemas.openxmlformats.org/officeDocument/2006/relationships/image" Target="../media/image193.jpeg"/><Relationship Id="rId63" Type="http://schemas.openxmlformats.org/officeDocument/2006/relationships/image" Target="../media/image209.jpeg"/><Relationship Id="rId68" Type="http://schemas.openxmlformats.org/officeDocument/2006/relationships/image" Target="../media/image214.jpeg"/><Relationship Id="rId84" Type="http://schemas.openxmlformats.org/officeDocument/2006/relationships/image" Target="../media/image230.jpeg"/><Relationship Id="rId89" Type="http://schemas.openxmlformats.org/officeDocument/2006/relationships/image" Target="../media/image235.jpeg"/><Relationship Id="rId112" Type="http://schemas.openxmlformats.org/officeDocument/2006/relationships/image" Target="../media/image258.jpeg"/><Relationship Id="rId133" Type="http://schemas.openxmlformats.org/officeDocument/2006/relationships/image" Target="../media/image279.jpeg"/><Relationship Id="rId138" Type="http://schemas.openxmlformats.org/officeDocument/2006/relationships/image" Target="../media/image284.jpeg"/><Relationship Id="rId16" Type="http://schemas.openxmlformats.org/officeDocument/2006/relationships/image" Target="../media/image162.jpeg"/><Relationship Id="rId107" Type="http://schemas.openxmlformats.org/officeDocument/2006/relationships/image" Target="../media/image253.jpeg"/><Relationship Id="rId11" Type="http://schemas.openxmlformats.org/officeDocument/2006/relationships/image" Target="../media/image157.jpeg"/><Relationship Id="rId32" Type="http://schemas.openxmlformats.org/officeDocument/2006/relationships/image" Target="../media/image178.jpeg"/><Relationship Id="rId37" Type="http://schemas.openxmlformats.org/officeDocument/2006/relationships/image" Target="../media/image183.jpeg"/><Relationship Id="rId53" Type="http://schemas.openxmlformats.org/officeDocument/2006/relationships/image" Target="../media/image199.jpeg"/><Relationship Id="rId58" Type="http://schemas.openxmlformats.org/officeDocument/2006/relationships/image" Target="../media/image204.jpeg"/><Relationship Id="rId74" Type="http://schemas.openxmlformats.org/officeDocument/2006/relationships/image" Target="../media/image220.jpeg"/><Relationship Id="rId79" Type="http://schemas.openxmlformats.org/officeDocument/2006/relationships/image" Target="../media/image225.jpeg"/><Relationship Id="rId102" Type="http://schemas.openxmlformats.org/officeDocument/2006/relationships/image" Target="../media/image248.jpeg"/><Relationship Id="rId123" Type="http://schemas.openxmlformats.org/officeDocument/2006/relationships/image" Target="../media/image269.jpeg"/><Relationship Id="rId128" Type="http://schemas.openxmlformats.org/officeDocument/2006/relationships/image" Target="../media/image274.jpeg"/><Relationship Id="rId5" Type="http://schemas.openxmlformats.org/officeDocument/2006/relationships/image" Target="../media/image151.jpeg"/><Relationship Id="rId90" Type="http://schemas.openxmlformats.org/officeDocument/2006/relationships/image" Target="../media/image236.jpeg"/><Relationship Id="rId95" Type="http://schemas.openxmlformats.org/officeDocument/2006/relationships/image" Target="../media/image241.jpeg"/><Relationship Id="rId14" Type="http://schemas.openxmlformats.org/officeDocument/2006/relationships/image" Target="../media/image160.jpeg"/><Relationship Id="rId22" Type="http://schemas.openxmlformats.org/officeDocument/2006/relationships/image" Target="../media/image168.jpeg"/><Relationship Id="rId27" Type="http://schemas.openxmlformats.org/officeDocument/2006/relationships/image" Target="../media/image173.jpeg"/><Relationship Id="rId30" Type="http://schemas.openxmlformats.org/officeDocument/2006/relationships/image" Target="../media/image176.jpeg"/><Relationship Id="rId35" Type="http://schemas.openxmlformats.org/officeDocument/2006/relationships/image" Target="../media/image181.jpeg"/><Relationship Id="rId43" Type="http://schemas.openxmlformats.org/officeDocument/2006/relationships/image" Target="../media/image189.jpeg"/><Relationship Id="rId48" Type="http://schemas.openxmlformats.org/officeDocument/2006/relationships/image" Target="../media/image194.jpeg"/><Relationship Id="rId56" Type="http://schemas.openxmlformats.org/officeDocument/2006/relationships/image" Target="../media/image202.jpeg"/><Relationship Id="rId64" Type="http://schemas.openxmlformats.org/officeDocument/2006/relationships/image" Target="../media/image210.jpeg"/><Relationship Id="rId69" Type="http://schemas.openxmlformats.org/officeDocument/2006/relationships/image" Target="../media/image215.jpeg"/><Relationship Id="rId77" Type="http://schemas.openxmlformats.org/officeDocument/2006/relationships/image" Target="../media/image223.jpeg"/><Relationship Id="rId100" Type="http://schemas.openxmlformats.org/officeDocument/2006/relationships/image" Target="../media/image246.jpeg"/><Relationship Id="rId105" Type="http://schemas.openxmlformats.org/officeDocument/2006/relationships/image" Target="../media/image251.jpeg"/><Relationship Id="rId113" Type="http://schemas.openxmlformats.org/officeDocument/2006/relationships/image" Target="../media/image259.jpeg"/><Relationship Id="rId118" Type="http://schemas.openxmlformats.org/officeDocument/2006/relationships/image" Target="../media/image264.jpeg"/><Relationship Id="rId126" Type="http://schemas.openxmlformats.org/officeDocument/2006/relationships/image" Target="../media/image272.jpeg"/><Relationship Id="rId134" Type="http://schemas.openxmlformats.org/officeDocument/2006/relationships/image" Target="../media/image280.jpeg"/><Relationship Id="rId8" Type="http://schemas.openxmlformats.org/officeDocument/2006/relationships/image" Target="../media/image154.jpeg"/><Relationship Id="rId51" Type="http://schemas.openxmlformats.org/officeDocument/2006/relationships/image" Target="../media/image197.jpeg"/><Relationship Id="rId72" Type="http://schemas.openxmlformats.org/officeDocument/2006/relationships/image" Target="../media/image218.jpeg"/><Relationship Id="rId80" Type="http://schemas.openxmlformats.org/officeDocument/2006/relationships/image" Target="../media/image226.jpeg"/><Relationship Id="rId85" Type="http://schemas.openxmlformats.org/officeDocument/2006/relationships/image" Target="../media/image231.jpeg"/><Relationship Id="rId93" Type="http://schemas.openxmlformats.org/officeDocument/2006/relationships/image" Target="../media/image239.jpeg"/><Relationship Id="rId98" Type="http://schemas.openxmlformats.org/officeDocument/2006/relationships/image" Target="../media/image244.jpeg"/><Relationship Id="rId121" Type="http://schemas.openxmlformats.org/officeDocument/2006/relationships/image" Target="../media/image267.jpeg"/><Relationship Id="rId3" Type="http://schemas.openxmlformats.org/officeDocument/2006/relationships/image" Target="../media/image149.jpeg"/><Relationship Id="rId12" Type="http://schemas.openxmlformats.org/officeDocument/2006/relationships/image" Target="../media/image158.jpeg"/><Relationship Id="rId17" Type="http://schemas.openxmlformats.org/officeDocument/2006/relationships/image" Target="../media/image163.jpeg"/><Relationship Id="rId25" Type="http://schemas.openxmlformats.org/officeDocument/2006/relationships/image" Target="../media/image171.jpeg"/><Relationship Id="rId33" Type="http://schemas.openxmlformats.org/officeDocument/2006/relationships/image" Target="../media/image179.jpeg"/><Relationship Id="rId38" Type="http://schemas.openxmlformats.org/officeDocument/2006/relationships/image" Target="../media/image184.jpeg"/><Relationship Id="rId46" Type="http://schemas.openxmlformats.org/officeDocument/2006/relationships/image" Target="../media/image192.jpeg"/><Relationship Id="rId59" Type="http://schemas.openxmlformats.org/officeDocument/2006/relationships/image" Target="../media/image205.jpeg"/><Relationship Id="rId67" Type="http://schemas.openxmlformats.org/officeDocument/2006/relationships/image" Target="../media/image213.jpeg"/><Relationship Id="rId103" Type="http://schemas.openxmlformats.org/officeDocument/2006/relationships/image" Target="../media/image249.jpeg"/><Relationship Id="rId108" Type="http://schemas.openxmlformats.org/officeDocument/2006/relationships/image" Target="../media/image254.jpeg"/><Relationship Id="rId116" Type="http://schemas.openxmlformats.org/officeDocument/2006/relationships/image" Target="../media/image262.jpeg"/><Relationship Id="rId124" Type="http://schemas.openxmlformats.org/officeDocument/2006/relationships/image" Target="../media/image270.jpeg"/><Relationship Id="rId129" Type="http://schemas.openxmlformats.org/officeDocument/2006/relationships/image" Target="../media/image275.jpeg"/><Relationship Id="rId137" Type="http://schemas.openxmlformats.org/officeDocument/2006/relationships/image" Target="../media/image283.jpeg"/><Relationship Id="rId20" Type="http://schemas.openxmlformats.org/officeDocument/2006/relationships/image" Target="../media/image166.jpeg"/><Relationship Id="rId41" Type="http://schemas.openxmlformats.org/officeDocument/2006/relationships/image" Target="../media/image187.jpeg"/><Relationship Id="rId54" Type="http://schemas.openxmlformats.org/officeDocument/2006/relationships/image" Target="../media/image200.jpeg"/><Relationship Id="rId62" Type="http://schemas.openxmlformats.org/officeDocument/2006/relationships/image" Target="../media/image208.jpeg"/><Relationship Id="rId70" Type="http://schemas.openxmlformats.org/officeDocument/2006/relationships/image" Target="../media/image216.jpeg"/><Relationship Id="rId75" Type="http://schemas.openxmlformats.org/officeDocument/2006/relationships/image" Target="../media/image221.jpeg"/><Relationship Id="rId83" Type="http://schemas.openxmlformats.org/officeDocument/2006/relationships/image" Target="../media/image229.jpeg"/><Relationship Id="rId88" Type="http://schemas.openxmlformats.org/officeDocument/2006/relationships/image" Target="../media/image234.jpeg"/><Relationship Id="rId91" Type="http://schemas.openxmlformats.org/officeDocument/2006/relationships/image" Target="../media/image237.jpeg"/><Relationship Id="rId96" Type="http://schemas.openxmlformats.org/officeDocument/2006/relationships/image" Target="../media/image242.jpeg"/><Relationship Id="rId111" Type="http://schemas.openxmlformats.org/officeDocument/2006/relationships/image" Target="../media/image257.jpeg"/><Relationship Id="rId132" Type="http://schemas.openxmlformats.org/officeDocument/2006/relationships/image" Target="../media/image278.jpeg"/><Relationship Id="rId1" Type="http://schemas.openxmlformats.org/officeDocument/2006/relationships/image" Target="../media/image147.jpeg"/><Relationship Id="rId6" Type="http://schemas.openxmlformats.org/officeDocument/2006/relationships/image" Target="../media/image152.jpeg"/><Relationship Id="rId15" Type="http://schemas.openxmlformats.org/officeDocument/2006/relationships/image" Target="../media/image161.jpeg"/><Relationship Id="rId23" Type="http://schemas.openxmlformats.org/officeDocument/2006/relationships/image" Target="../media/image169.jpeg"/><Relationship Id="rId28" Type="http://schemas.openxmlformats.org/officeDocument/2006/relationships/image" Target="../media/image174.jpeg"/><Relationship Id="rId36" Type="http://schemas.openxmlformats.org/officeDocument/2006/relationships/image" Target="../media/image182.jpeg"/><Relationship Id="rId49" Type="http://schemas.openxmlformats.org/officeDocument/2006/relationships/image" Target="../media/image195.jpeg"/><Relationship Id="rId57" Type="http://schemas.openxmlformats.org/officeDocument/2006/relationships/image" Target="../media/image203.jpeg"/><Relationship Id="rId106" Type="http://schemas.openxmlformats.org/officeDocument/2006/relationships/image" Target="../media/image252.jpeg"/><Relationship Id="rId114" Type="http://schemas.openxmlformats.org/officeDocument/2006/relationships/image" Target="../media/image260.jpeg"/><Relationship Id="rId119" Type="http://schemas.openxmlformats.org/officeDocument/2006/relationships/image" Target="../media/image265.jpeg"/><Relationship Id="rId127" Type="http://schemas.openxmlformats.org/officeDocument/2006/relationships/image" Target="../media/image273.jpeg"/><Relationship Id="rId10" Type="http://schemas.openxmlformats.org/officeDocument/2006/relationships/image" Target="../media/image156.jpeg"/><Relationship Id="rId31" Type="http://schemas.openxmlformats.org/officeDocument/2006/relationships/image" Target="../media/image177.jpeg"/><Relationship Id="rId44" Type="http://schemas.openxmlformats.org/officeDocument/2006/relationships/image" Target="../media/image190.jpeg"/><Relationship Id="rId52" Type="http://schemas.openxmlformats.org/officeDocument/2006/relationships/image" Target="../media/image198.jpeg"/><Relationship Id="rId60" Type="http://schemas.openxmlformats.org/officeDocument/2006/relationships/image" Target="../media/image206.jpeg"/><Relationship Id="rId65" Type="http://schemas.openxmlformats.org/officeDocument/2006/relationships/image" Target="../media/image211.jpeg"/><Relationship Id="rId73" Type="http://schemas.openxmlformats.org/officeDocument/2006/relationships/image" Target="../media/image219.jpeg"/><Relationship Id="rId78" Type="http://schemas.openxmlformats.org/officeDocument/2006/relationships/image" Target="../media/image224.jpeg"/><Relationship Id="rId81" Type="http://schemas.openxmlformats.org/officeDocument/2006/relationships/image" Target="../media/image227.jpeg"/><Relationship Id="rId86" Type="http://schemas.openxmlformats.org/officeDocument/2006/relationships/image" Target="../media/image232.jpeg"/><Relationship Id="rId94" Type="http://schemas.openxmlformats.org/officeDocument/2006/relationships/image" Target="../media/image240.jpeg"/><Relationship Id="rId99" Type="http://schemas.openxmlformats.org/officeDocument/2006/relationships/image" Target="../media/image245.jpeg"/><Relationship Id="rId101" Type="http://schemas.openxmlformats.org/officeDocument/2006/relationships/image" Target="../media/image247.jpeg"/><Relationship Id="rId122" Type="http://schemas.openxmlformats.org/officeDocument/2006/relationships/image" Target="../media/image268.jpeg"/><Relationship Id="rId130" Type="http://schemas.openxmlformats.org/officeDocument/2006/relationships/image" Target="../media/image276.jpeg"/><Relationship Id="rId135" Type="http://schemas.openxmlformats.org/officeDocument/2006/relationships/image" Target="../media/image281.jpeg"/><Relationship Id="rId4" Type="http://schemas.openxmlformats.org/officeDocument/2006/relationships/image" Target="../media/image150.jpeg"/><Relationship Id="rId9" Type="http://schemas.openxmlformats.org/officeDocument/2006/relationships/image" Target="../media/image155.jpeg"/><Relationship Id="rId13" Type="http://schemas.openxmlformats.org/officeDocument/2006/relationships/image" Target="../media/image159.jpeg"/><Relationship Id="rId18" Type="http://schemas.openxmlformats.org/officeDocument/2006/relationships/image" Target="../media/image164.jpeg"/><Relationship Id="rId39" Type="http://schemas.openxmlformats.org/officeDocument/2006/relationships/image" Target="../media/image185.jpeg"/><Relationship Id="rId109" Type="http://schemas.openxmlformats.org/officeDocument/2006/relationships/image" Target="../media/image255.jpeg"/><Relationship Id="rId34" Type="http://schemas.openxmlformats.org/officeDocument/2006/relationships/image" Target="../media/image180.jpeg"/><Relationship Id="rId50" Type="http://schemas.openxmlformats.org/officeDocument/2006/relationships/image" Target="../media/image196.jpeg"/><Relationship Id="rId55" Type="http://schemas.openxmlformats.org/officeDocument/2006/relationships/image" Target="../media/image201.jpeg"/><Relationship Id="rId76" Type="http://schemas.openxmlformats.org/officeDocument/2006/relationships/image" Target="../media/image222.jpeg"/><Relationship Id="rId97" Type="http://schemas.openxmlformats.org/officeDocument/2006/relationships/image" Target="../media/image243.jpeg"/><Relationship Id="rId104" Type="http://schemas.openxmlformats.org/officeDocument/2006/relationships/image" Target="../media/image250.jpeg"/><Relationship Id="rId120" Type="http://schemas.openxmlformats.org/officeDocument/2006/relationships/image" Target="../media/image266.jpeg"/><Relationship Id="rId125" Type="http://schemas.openxmlformats.org/officeDocument/2006/relationships/image" Target="../media/image271.jpeg"/><Relationship Id="rId7" Type="http://schemas.openxmlformats.org/officeDocument/2006/relationships/image" Target="../media/image153.jpeg"/><Relationship Id="rId71" Type="http://schemas.openxmlformats.org/officeDocument/2006/relationships/image" Target="../media/image217.jpeg"/><Relationship Id="rId92" Type="http://schemas.openxmlformats.org/officeDocument/2006/relationships/image" Target="../media/image238.jpeg"/><Relationship Id="rId2" Type="http://schemas.openxmlformats.org/officeDocument/2006/relationships/image" Target="../media/image148.jpeg"/><Relationship Id="rId29" Type="http://schemas.openxmlformats.org/officeDocument/2006/relationships/image" Target="../media/image175.jpeg"/><Relationship Id="rId24" Type="http://schemas.openxmlformats.org/officeDocument/2006/relationships/image" Target="../media/image170.jpeg"/><Relationship Id="rId40" Type="http://schemas.openxmlformats.org/officeDocument/2006/relationships/image" Target="../media/image186.jpeg"/><Relationship Id="rId45" Type="http://schemas.openxmlformats.org/officeDocument/2006/relationships/image" Target="../media/image191.jpeg"/><Relationship Id="rId66" Type="http://schemas.openxmlformats.org/officeDocument/2006/relationships/image" Target="../media/image212.jpeg"/><Relationship Id="rId87" Type="http://schemas.openxmlformats.org/officeDocument/2006/relationships/image" Target="../media/image233.jpeg"/><Relationship Id="rId110" Type="http://schemas.openxmlformats.org/officeDocument/2006/relationships/image" Target="../media/image256.jpeg"/><Relationship Id="rId115" Type="http://schemas.openxmlformats.org/officeDocument/2006/relationships/image" Target="../media/image261.jpeg"/><Relationship Id="rId131" Type="http://schemas.openxmlformats.org/officeDocument/2006/relationships/image" Target="../media/image277.jpeg"/><Relationship Id="rId136" Type="http://schemas.openxmlformats.org/officeDocument/2006/relationships/image" Target="../media/image282.jpeg"/><Relationship Id="rId61" Type="http://schemas.openxmlformats.org/officeDocument/2006/relationships/image" Target="../media/image207.jpeg"/><Relationship Id="rId82" Type="http://schemas.openxmlformats.org/officeDocument/2006/relationships/image" Target="../media/image228.jpeg"/><Relationship Id="rId19" Type="http://schemas.openxmlformats.org/officeDocument/2006/relationships/image" Target="../media/image16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502107</xdr:colOff>
      <xdr:row>0</xdr:row>
      <xdr:rowOff>150511</xdr:rowOff>
    </xdr:from>
    <xdr:to>
      <xdr:col>18</xdr:col>
      <xdr:colOff>781050</xdr:colOff>
      <xdr:row>3</xdr:row>
      <xdr:rowOff>94681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24A59A5-76A9-44DD-8C23-62186DDB4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6121" y="150511"/>
          <a:ext cx="1081764" cy="1143498"/>
        </a:xfrm>
        <a:prstGeom prst="rect">
          <a:avLst/>
        </a:prstGeom>
      </xdr:spPr>
    </xdr:pic>
    <xdr:clientData/>
  </xdr:twoCellAnchor>
  <xdr:twoCellAnchor editAs="oneCell">
    <xdr:from>
      <xdr:col>4</xdr:col>
      <xdr:colOff>223158</xdr:colOff>
      <xdr:row>1</xdr:row>
      <xdr:rowOff>208525</xdr:rowOff>
    </xdr:from>
    <xdr:to>
      <xdr:col>6</xdr:col>
      <xdr:colOff>971053</xdr:colOff>
      <xdr:row>2</xdr:row>
      <xdr:rowOff>171451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7B1FC0D-3703-4743-81C8-D9E017E1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958" y="426239"/>
          <a:ext cx="1751257" cy="591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74841</xdr:colOff>
      <xdr:row>9</xdr:row>
      <xdr:rowOff>2720</xdr:rowOff>
    </xdr:from>
    <xdr:to>
      <xdr:col>5</xdr:col>
      <xdr:colOff>15293</xdr:colOff>
      <xdr:row>24</xdr:row>
      <xdr:rowOff>94439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id="{E6CE5DD8-DE9D-4D21-B293-B82291B32A11}"/>
            </a:ext>
          </a:extLst>
        </xdr:cNvPr>
        <xdr:cNvGrpSpPr/>
      </xdr:nvGrpSpPr>
      <xdr:grpSpPr>
        <a:xfrm>
          <a:off x="371174" y="2278137"/>
          <a:ext cx="473429" cy="2931862"/>
          <a:chOff x="379641" y="1445077"/>
          <a:chExt cx="472248" cy="2958194"/>
        </a:xfrm>
      </xdr:grpSpPr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4853E151-5426-3FAD-145D-7DA71C26F4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screen">
            <a:duotone>
              <a:prstClr val="black"/>
              <a:schemeClr val="accent6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30541" r="31280"/>
          <a:stretch>
            <a:fillRect/>
          </a:stretch>
        </xdr:blipFill>
        <xdr:spPr bwMode="auto">
          <a:xfrm>
            <a:off x="465407" y="1445077"/>
            <a:ext cx="289831" cy="3283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6893B861-1EC7-7378-9D19-DC9DBDB8C4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duotone>
              <a:prstClr val="black"/>
              <a:schemeClr val="accent6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6065" y="1870984"/>
            <a:ext cx="319401" cy="3224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050A1C92-8215-EFB6-C29B-8EA7DC911C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duotone>
              <a:prstClr val="black"/>
              <a:schemeClr val="accent6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3365" y="2472977"/>
            <a:ext cx="304800" cy="3409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6ECF5CA3-AC99-183D-1CFF-71652ECADF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duotone>
              <a:prstClr val="black"/>
              <a:schemeClr val="accent6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2561" y="3177268"/>
            <a:ext cx="366408" cy="3728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id="{7EFBB8F8-D31C-41C0-7130-8954E10DC5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duotone>
              <a:prstClr val="black"/>
              <a:schemeClr val="accent6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9641" y="3995058"/>
            <a:ext cx="472248" cy="40821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59258</xdr:colOff>
      <xdr:row>42</xdr:row>
      <xdr:rowOff>21385</xdr:rowOff>
    </xdr:from>
    <xdr:to>
      <xdr:col>5</xdr:col>
      <xdr:colOff>1936</xdr:colOff>
      <xdr:row>43</xdr:row>
      <xdr:rowOff>8646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E64DD31C-FADB-454C-A13A-FE68E0E59B51}"/>
            </a:ext>
          </a:extLst>
        </xdr:cNvPr>
        <xdr:cNvSpPr>
          <a:spLocks/>
        </xdr:cNvSpPr>
      </xdr:nvSpPr>
      <xdr:spPr>
        <a:xfrm>
          <a:off x="364058" y="8593885"/>
          <a:ext cx="485603" cy="177761"/>
        </a:xfrm>
        <a:prstGeom prst="rect">
          <a:avLst/>
        </a:prstGeom>
        <a:blipFill dpi="0" rotWithShape="1"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43</xdr:row>
      <xdr:rowOff>26442</xdr:rowOff>
    </xdr:from>
    <xdr:to>
      <xdr:col>5</xdr:col>
      <xdr:colOff>1936</xdr:colOff>
      <xdr:row>44</xdr:row>
      <xdr:rowOff>12342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BB4400ED-3820-4DC8-84C2-B40484471145}"/>
            </a:ext>
          </a:extLst>
        </xdr:cNvPr>
        <xdr:cNvSpPr>
          <a:spLocks/>
        </xdr:cNvSpPr>
      </xdr:nvSpPr>
      <xdr:spPr>
        <a:xfrm>
          <a:off x="2636450" y="8060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44</xdr:row>
      <xdr:rowOff>26442</xdr:rowOff>
    </xdr:from>
    <xdr:to>
      <xdr:col>5</xdr:col>
      <xdr:colOff>1936</xdr:colOff>
      <xdr:row>45</xdr:row>
      <xdr:rowOff>12342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0873873B-B416-40D8-B712-E9BD307AC379}"/>
            </a:ext>
          </a:extLst>
        </xdr:cNvPr>
        <xdr:cNvSpPr>
          <a:spLocks/>
        </xdr:cNvSpPr>
      </xdr:nvSpPr>
      <xdr:spPr>
        <a:xfrm>
          <a:off x="2636450" y="8250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46</xdr:row>
      <xdr:rowOff>26442</xdr:rowOff>
    </xdr:from>
    <xdr:to>
      <xdr:col>5</xdr:col>
      <xdr:colOff>1936</xdr:colOff>
      <xdr:row>47</xdr:row>
      <xdr:rowOff>12342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838413A8-E8F7-43A0-9DB2-89642EB7660A}"/>
            </a:ext>
          </a:extLst>
        </xdr:cNvPr>
        <xdr:cNvSpPr>
          <a:spLocks/>
        </xdr:cNvSpPr>
      </xdr:nvSpPr>
      <xdr:spPr>
        <a:xfrm>
          <a:off x="2636450" y="8441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47</xdr:row>
      <xdr:rowOff>26442</xdr:rowOff>
    </xdr:from>
    <xdr:to>
      <xdr:col>5</xdr:col>
      <xdr:colOff>1936</xdr:colOff>
      <xdr:row>48</xdr:row>
      <xdr:rowOff>12342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0CFB47E6-43BF-4307-BE8D-1F3C1D64DF6C}"/>
            </a:ext>
          </a:extLst>
        </xdr:cNvPr>
        <xdr:cNvSpPr>
          <a:spLocks/>
        </xdr:cNvSpPr>
      </xdr:nvSpPr>
      <xdr:spPr>
        <a:xfrm>
          <a:off x="2636450" y="8631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48</xdr:row>
      <xdr:rowOff>26442</xdr:rowOff>
    </xdr:from>
    <xdr:to>
      <xdr:col>5</xdr:col>
      <xdr:colOff>1936</xdr:colOff>
      <xdr:row>49</xdr:row>
      <xdr:rowOff>12342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id="{F251C4B7-13C3-4255-97A7-A8A9525D4B0B}"/>
            </a:ext>
          </a:extLst>
        </xdr:cNvPr>
        <xdr:cNvSpPr>
          <a:spLocks/>
        </xdr:cNvSpPr>
      </xdr:nvSpPr>
      <xdr:spPr>
        <a:xfrm>
          <a:off x="2636450" y="8822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49</xdr:row>
      <xdr:rowOff>26442</xdr:rowOff>
    </xdr:from>
    <xdr:to>
      <xdr:col>5</xdr:col>
      <xdr:colOff>1936</xdr:colOff>
      <xdr:row>50</xdr:row>
      <xdr:rowOff>12342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id="{6C4C43F6-EECB-4841-ADFF-8A6A33EBC340}"/>
            </a:ext>
          </a:extLst>
        </xdr:cNvPr>
        <xdr:cNvSpPr>
          <a:spLocks/>
        </xdr:cNvSpPr>
      </xdr:nvSpPr>
      <xdr:spPr>
        <a:xfrm>
          <a:off x="2636450" y="9012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64</xdr:row>
      <xdr:rowOff>26442</xdr:rowOff>
    </xdr:from>
    <xdr:to>
      <xdr:col>5</xdr:col>
      <xdr:colOff>1936</xdr:colOff>
      <xdr:row>65</xdr:row>
      <xdr:rowOff>12342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id="{BACDC62F-BA27-43B4-B7F4-E15294266228}"/>
            </a:ext>
          </a:extLst>
        </xdr:cNvPr>
        <xdr:cNvSpPr>
          <a:spLocks/>
        </xdr:cNvSpPr>
      </xdr:nvSpPr>
      <xdr:spPr>
        <a:xfrm>
          <a:off x="2636450" y="11374799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65</xdr:row>
      <xdr:rowOff>26442</xdr:rowOff>
    </xdr:from>
    <xdr:to>
      <xdr:col>5</xdr:col>
      <xdr:colOff>1936</xdr:colOff>
      <xdr:row>66</xdr:row>
      <xdr:rowOff>12342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3773634D-D6C1-403F-BC66-725127F1EBC5}"/>
            </a:ext>
          </a:extLst>
        </xdr:cNvPr>
        <xdr:cNvSpPr>
          <a:spLocks/>
        </xdr:cNvSpPr>
      </xdr:nvSpPr>
      <xdr:spPr>
        <a:xfrm>
          <a:off x="2636450" y="11565299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66</xdr:row>
      <xdr:rowOff>26442</xdr:rowOff>
    </xdr:from>
    <xdr:to>
      <xdr:col>5</xdr:col>
      <xdr:colOff>1936</xdr:colOff>
      <xdr:row>67</xdr:row>
      <xdr:rowOff>12342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id="{3CBA065D-337B-4CC3-9D07-02864E759135}"/>
            </a:ext>
          </a:extLst>
        </xdr:cNvPr>
        <xdr:cNvSpPr>
          <a:spLocks/>
        </xdr:cNvSpPr>
      </xdr:nvSpPr>
      <xdr:spPr>
        <a:xfrm>
          <a:off x="2636450" y="11755799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67</xdr:row>
      <xdr:rowOff>26442</xdr:rowOff>
    </xdr:from>
    <xdr:to>
      <xdr:col>5</xdr:col>
      <xdr:colOff>1936</xdr:colOff>
      <xdr:row>68</xdr:row>
      <xdr:rowOff>12342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id="{9E7DE254-9839-42D3-83FE-737914C770B4}"/>
            </a:ext>
          </a:extLst>
        </xdr:cNvPr>
        <xdr:cNvSpPr>
          <a:spLocks/>
        </xdr:cNvSpPr>
      </xdr:nvSpPr>
      <xdr:spPr>
        <a:xfrm>
          <a:off x="2636450" y="11946299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68</xdr:row>
      <xdr:rowOff>26442</xdr:rowOff>
    </xdr:from>
    <xdr:to>
      <xdr:col>5</xdr:col>
      <xdr:colOff>1936</xdr:colOff>
      <xdr:row>69</xdr:row>
      <xdr:rowOff>12342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0607E0F7-2E32-4E74-8E00-FE6D6FB69234}"/>
            </a:ext>
          </a:extLst>
        </xdr:cNvPr>
        <xdr:cNvSpPr>
          <a:spLocks/>
        </xdr:cNvSpPr>
      </xdr:nvSpPr>
      <xdr:spPr>
        <a:xfrm>
          <a:off x="2636450" y="12136799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69</xdr:row>
      <xdr:rowOff>20999</xdr:rowOff>
    </xdr:from>
    <xdr:to>
      <xdr:col>5</xdr:col>
      <xdr:colOff>1936</xdr:colOff>
      <xdr:row>70</xdr:row>
      <xdr:rowOff>6899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id="{F86EDA4A-4C88-43CB-8988-A7BB88DA783E}"/>
            </a:ext>
          </a:extLst>
        </xdr:cNvPr>
        <xdr:cNvSpPr>
          <a:spLocks/>
        </xdr:cNvSpPr>
      </xdr:nvSpPr>
      <xdr:spPr>
        <a:xfrm>
          <a:off x="2636450" y="12321856"/>
          <a:ext cx="478800" cy="176400"/>
        </a:xfrm>
        <a:prstGeom prst="rect">
          <a:avLst/>
        </a:prstGeom>
        <a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70</xdr:row>
      <xdr:rowOff>20999</xdr:rowOff>
    </xdr:from>
    <xdr:to>
      <xdr:col>5</xdr:col>
      <xdr:colOff>1936</xdr:colOff>
      <xdr:row>71</xdr:row>
      <xdr:rowOff>6899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id="{0447524B-A986-4ED8-9F32-93919025AE3C}"/>
            </a:ext>
          </a:extLst>
        </xdr:cNvPr>
        <xdr:cNvSpPr>
          <a:spLocks/>
        </xdr:cNvSpPr>
      </xdr:nvSpPr>
      <xdr:spPr>
        <a:xfrm>
          <a:off x="2636450" y="12512356"/>
          <a:ext cx="478800" cy="176400"/>
        </a:xfrm>
        <a:prstGeom prst="rect">
          <a:avLst/>
        </a:prstGeom>
        <a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71</xdr:row>
      <xdr:rowOff>20999</xdr:rowOff>
    </xdr:from>
    <xdr:to>
      <xdr:col>5</xdr:col>
      <xdr:colOff>1936</xdr:colOff>
      <xdr:row>72</xdr:row>
      <xdr:rowOff>6899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D41D3D4D-E83E-4542-BC2F-01666E871EF2}"/>
            </a:ext>
          </a:extLst>
        </xdr:cNvPr>
        <xdr:cNvSpPr>
          <a:spLocks/>
        </xdr:cNvSpPr>
      </xdr:nvSpPr>
      <xdr:spPr>
        <a:xfrm>
          <a:off x="2636450" y="12702856"/>
          <a:ext cx="478800" cy="176400"/>
        </a:xfrm>
        <a:prstGeom prst="rect">
          <a:avLst/>
        </a:prstGeom>
        <a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72</xdr:row>
      <xdr:rowOff>26442</xdr:rowOff>
    </xdr:from>
    <xdr:to>
      <xdr:col>5</xdr:col>
      <xdr:colOff>1936</xdr:colOff>
      <xdr:row>73</xdr:row>
      <xdr:rowOff>12342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id="{2FB583EC-54BC-44B6-95E3-EDF6EB9C25C4}"/>
            </a:ext>
          </a:extLst>
        </xdr:cNvPr>
        <xdr:cNvSpPr>
          <a:spLocks/>
        </xdr:cNvSpPr>
      </xdr:nvSpPr>
      <xdr:spPr>
        <a:xfrm>
          <a:off x="2636450" y="12898799"/>
          <a:ext cx="478800" cy="176400"/>
        </a:xfrm>
        <a:prstGeom prst="rect">
          <a:avLst/>
        </a:prstGeom>
        <a:blipFill>
          <a:blip xmlns:r="http://schemas.openxmlformats.org/officeDocument/2006/relationships" r:embed="rId13" cstate="screen">
            <a:extLst>
              <a:ext uri="{BEBA8EAE-BF5A-486C-A8C5-ECC9F3942E4B}">
                <a14:imgProps xmlns:a14="http://schemas.microsoft.com/office/drawing/2010/main">
                  <a14:imgLayer r:embed="rId1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74</xdr:row>
      <xdr:rowOff>26442</xdr:rowOff>
    </xdr:from>
    <xdr:to>
      <xdr:col>5</xdr:col>
      <xdr:colOff>1936</xdr:colOff>
      <xdr:row>75</xdr:row>
      <xdr:rowOff>12342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id="{FC0C9079-466B-4456-85E8-91E10B506050}"/>
            </a:ext>
          </a:extLst>
        </xdr:cNvPr>
        <xdr:cNvSpPr>
          <a:spLocks/>
        </xdr:cNvSpPr>
      </xdr:nvSpPr>
      <xdr:spPr>
        <a:xfrm>
          <a:off x="2636450" y="13279799"/>
          <a:ext cx="478800" cy="176400"/>
        </a:xfrm>
        <a:prstGeom prst="rect">
          <a:avLst/>
        </a:prstGeom>
        <a:blipFill>
          <a:blip xmlns:r="http://schemas.openxmlformats.org/officeDocument/2006/relationships" r:embed="rId15" cstate="screen">
            <a:extLst>
              <a:ext uri="{BEBA8EAE-BF5A-486C-A8C5-ECC9F3942E4B}">
                <a14:imgProps xmlns:a14="http://schemas.microsoft.com/office/drawing/2010/main">
                  <a14:imgLayer r:embed="rId16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75</xdr:row>
      <xdr:rowOff>26442</xdr:rowOff>
    </xdr:from>
    <xdr:to>
      <xdr:col>5</xdr:col>
      <xdr:colOff>1936</xdr:colOff>
      <xdr:row>76</xdr:row>
      <xdr:rowOff>12342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id="{F03CABB6-BAF1-4927-94DC-17EF0146343C}"/>
            </a:ext>
          </a:extLst>
        </xdr:cNvPr>
        <xdr:cNvSpPr>
          <a:spLocks/>
        </xdr:cNvSpPr>
      </xdr:nvSpPr>
      <xdr:spPr>
        <a:xfrm>
          <a:off x="2636450" y="13470299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BEBA8EAE-BF5A-486C-A8C5-ECC9F3942E4B}">
                <a14:imgProps xmlns:a14="http://schemas.microsoft.com/office/drawing/2010/main">
                  <a14:imgLayer r:embed="rId18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76</xdr:row>
      <xdr:rowOff>26442</xdr:rowOff>
    </xdr:from>
    <xdr:to>
      <xdr:col>5</xdr:col>
      <xdr:colOff>1936</xdr:colOff>
      <xdr:row>77</xdr:row>
      <xdr:rowOff>12342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id="{2E719EC0-05E0-41DC-BBA3-D576C2174A32}"/>
            </a:ext>
          </a:extLst>
        </xdr:cNvPr>
        <xdr:cNvSpPr>
          <a:spLocks/>
        </xdr:cNvSpPr>
      </xdr:nvSpPr>
      <xdr:spPr>
        <a:xfrm>
          <a:off x="2636450" y="13660799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BEBA8EAE-BF5A-486C-A8C5-ECC9F3942E4B}">
                <a14:imgProps xmlns:a14="http://schemas.microsoft.com/office/drawing/2010/main">
                  <a14:imgLayer r:embed="rId18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77</xdr:row>
      <xdr:rowOff>0</xdr:rowOff>
    </xdr:from>
    <xdr:to>
      <xdr:col>5</xdr:col>
      <xdr:colOff>1936</xdr:colOff>
      <xdr:row>77</xdr:row>
      <xdr:rowOff>176400</xdr:rowOff>
    </xdr:to>
    <xdr:sp macro="" textlink="">
      <xdr:nvSpPr>
        <xdr:cNvPr id="30" name="Прямоугольник 29">
          <a:extLst>
            <a:ext uri="{FF2B5EF4-FFF2-40B4-BE49-F238E27FC236}">
              <a16:creationId xmlns:a16="http://schemas.microsoft.com/office/drawing/2014/main" id="{E59EE00F-A948-4EFC-B291-46CAD5DB2AC1}"/>
            </a:ext>
          </a:extLst>
        </xdr:cNvPr>
        <xdr:cNvSpPr>
          <a:spLocks/>
        </xdr:cNvSpPr>
      </xdr:nvSpPr>
      <xdr:spPr>
        <a:xfrm>
          <a:off x="2636450" y="13824857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BEBA8EAE-BF5A-486C-A8C5-ECC9F3942E4B}">
                <a14:imgProps xmlns:a14="http://schemas.microsoft.com/office/drawing/2010/main">
                  <a14:imgLayer r:embed="rId18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83</xdr:row>
      <xdr:rowOff>26442</xdr:rowOff>
    </xdr:from>
    <xdr:to>
      <xdr:col>5</xdr:col>
      <xdr:colOff>1936</xdr:colOff>
      <xdr:row>84</xdr:row>
      <xdr:rowOff>12342</xdr:rowOff>
    </xdr:to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6C36620A-F946-4EB2-A0A2-7ADAC61F5677}"/>
            </a:ext>
          </a:extLst>
        </xdr:cNvPr>
        <xdr:cNvSpPr>
          <a:spLocks/>
        </xdr:cNvSpPr>
      </xdr:nvSpPr>
      <xdr:spPr>
        <a:xfrm>
          <a:off x="2636450" y="14879999"/>
          <a:ext cx="478800" cy="176400"/>
        </a:xfrm>
        <a:prstGeom prst="rect">
          <a:avLst/>
        </a:prstGeom>
        <a:blipFill>
          <a:blip xmlns:r="http://schemas.openxmlformats.org/officeDocument/2006/relationships" r:embed="rId19" cstate="screen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84</xdr:row>
      <xdr:rowOff>26442</xdr:rowOff>
    </xdr:from>
    <xdr:to>
      <xdr:col>5</xdr:col>
      <xdr:colOff>1936</xdr:colOff>
      <xdr:row>85</xdr:row>
      <xdr:rowOff>12342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id="{D4E94C36-08C4-4A0F-A796-BD8FB8B786A5}"/>
            </a:ext>
          </a:extLst>
        </xdr:cNvPr>
        <xdr:cNvSpPr>
          <a:spLocks/>
        </xdr:cNvSpPr>
      </xdr:nvSpPr>
      <xdr:spPr>
        <a:xfrm>
          <a:off x="2636450" y="15070499"/>
          <a:ext cx="478800" cy="176400"/>
        </a:xfrm>
        <a:prstGeom prst="rect">
          <a:avLst/>
        </a:prstGeom>
        <a:blipFill>
          <a:blip xmlns:r="http://schemas.openxmlformats.org/officeDocument/2006/relationships" r:embed="rId19" cstate="screen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85</xdr:row>
      <xdr:rowOff>26442</xdr:rowOff>
    </xdr:from>
    <xdr:to>
      <xdr:col>5</xdr:col>
      <xdr:colOff>1936</xdr:colOff>
      <xdr:row>86</xdr:row>
      <xdr:rowOff>12342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id="{98158D12-640B-420A-B3FF-A4B242FD486D}"/>
            </a:ext>
          </a:extLst>
        </xdr:cNvPr>
        <xdr:cNvSpPr>
          <a:spLocks/>
        </xdr:cNvSpPr>
      </xdr:nvSpPr>
      <xdr:spPr>
        <a:xfrm>
          <a:off x="2636450" y="15260999"/>
          <a:ext cx="478800" cy="176400"/>
        </a:xfrm>
        <a:prstGeom prst="rect">
          <a:avLst/>
        </a:prstGeom>
        <a:blipFill>
          <a:blip xmlns:r="http://schemas.openxmlformats.org/officeDocument/2006/relationships" r:embed="rId19" cstate="screen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88</xdr:row>
      <xdr:rowOff>26442</xdr:rowOff>
    </xdr:from>
    <xdr:to>
      <xdr:col>5</xdr:col>
      <xdr:colOff>1936</xdr:colOff>
      <xdr:row>89</xdr:row>
      <xdr:rowOff>12342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id="{F5AC2318-7E4D-44B3-89FA-F6CB79078239}"/>
            </a:ext>
          </a:extLst>
        </xdr:cNvPr>
        <xdr:cNvSpPr>
          <a:spLocks/>
        </xdr:cNvSpPr>
      </xdr:nvSpPr>
      <xdr:spPr>
        <a:xfrm>
          <a:off x="2636450" y="15451499"/>
          <a:ext cx="478800" cy="176400"/>
        </a:xfrm>
        <a:prstGeom prst="rect">
          <a:avLst/>
        </a:prstGeom>
        <a:blipFill>
          <a:blip xmlns:r="http://schemas.openxmlformats.org/officeDocument/2006/relationships" r:embed="rId19" cstate="screen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100</xdr:row>
      <xdr:rowOff>14100</xdr:rowOff>
    </xdr:from>
    <xdr:to>
      <xdr:col>5</xdr:col>
      <xdr:colOff>0</xdr:colOff>
      <xdr:row>101</xdr:row>
      <xdr:rowOff>0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id="{C66507A2-6B88-4503-94C2-FCCC141B7221}"/>
            </a:ext>
          </a:extLst>
        </xdr:cNvPr>
        <xdr:cNvSpPr>
          <a:spLocks/>
        </xdr:cNvSpPr>
      </xdr:nvSpPr>
      <xdr:spPr>
        <a:xfrm>
          <a:off x="364843" y="18057171"/>
          <a:ext cx="478800" cy="176400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48986</xdr:colOff>
      <xdr:row>101</xdr:row>
      <xdr:rowOff>14100</xdr:rowOff>
    </xdr:from>
    <xdr:to>
      <xdr:col>4</xdr:col>
      <xdr:colOff>527786</xdr:colOff>
      <xdr:row>102</xdr:row>
      <xdr:rowOff>0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27C8CD75-169D-4E04-9DF5-25D56C1F8387}"/>
            </a:ext>
          </a:extLst>
        </xdr:cNvPr>
        <xdr:cNvSpPr>
          <a:spLocks/>
        </xdr:cNvSpPr>
      </xdr:nvSpPr>
      <xdr:spPr>
        <a:xfrm>
          <a:off x="353786" y="18247671"/>
          <a:ext cx="478800" cy="176400"/>
        </a:xfrm>
        <a:prstGeom prst="rect">
          <a:avLst/>
        </a:prstGeom>
        <a:blipFill>
          <a:blip xmlns:r="http://schemas.openxmlformats.org/officeDocument/2006/relationships" r:embed="rId23" cstate="screen">
            <a:extLst>
              <a:ext uri="{BEBA8EAE-BF5A-486C-A8C5-ECC9F3942E4B}">
                <a14:imgProps xmlns:a14="http://schemas.microsoft.com/office/drawing/2010/main">
                  <a14:imgLayer r:embed="rId2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102</xdr:row>
      <xdr:rowOff>14100</xdr:rowOff>
    </xdr:from>
    <xdr:to>
      <xdr:col>5</xdr:col>
      <xdr:colOff>0</xdr:colOff>
      <xdr:row>103</xdr:row>
      <xdr:rowOff>0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BEA5EA56-AF9D-456F-B9FC-DBC9CEE6A7D2}"/>
            </a:ext>
          </a:extLst>
        </xdr:cNvPr>
        <xdr:cNvSpPr>
          <a:spLocks/>
        </xdr:cNvSpPr>
      </xdr:nvSpPr>
      <xdr:spPr>
        <a:xfrm>
          <a:off x="364843" y="18438171"/>
          <a:ext cx="478800" cy="176400"/>
        </a:xfrm>
        <a:prstGeom prst="rect">
          <a:avLst/>
        </a:prstGeom>
        <a:blipFill>
          <a:blip xmlns:r="http://schemas.openxmlformats.org/officeDocument/2006/relationships" r:embed="rId25" cstate="screen">
            <a:extLst>
              <a:ext uri="{BEBA8EAE-BF5A-486C-A8C5-ECC9F3942E4B}">
                <a14:imgProps xmlns:a14="http://schemas.microsoft.com/office/drawing/2010/main">
                  <a14:imgLayer r:embed="rId2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105</xdr:row>
      <xdr:rowOff>14100</xdr:rowOff>
    </xdr:from>
    <xdr:to>
      <xdr:col>5</xdr:col>
      <xdr:colOff>0</xdr:colOff>
      <xdr:row>106</xdr:row>
      <xdr:rowOff>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F7F0D8A-8E3A-4B91-9221-42BCCC53778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843" y="1908587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106</xdr:row>
      <xdr:rowOff>25564</xdr:rowOff>
    </xdr:from>
    <xdr:to>
      <xdr:col>5</xdr:col>
      <xdr:colOff>3298</xdr:colOff>
      <xdr:row>107</xdr:row>
      <xdr:rowOff>11464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31D01BFB-E4A3-4410-A4AA-7A9A65F4131E}"/>
            </a:ext>
          </a:extLst>
        </xdr:cNvPr>
        <xdr:cNvSpPr>
          <a:spLocks/>
        </xdr:cNvSpPr>
      </xdr:nvSpPr>
      <xdr:spPr>
        <a:xfrm>
          <a:off x="2637812" y="18536721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107</xdr:row>
      <xdr:rowOff>25564</xdr:rowOff>
    </xdr:from>
    <xdr:to>
      <xdr:col>5</xdr:col>
      <xdr:colOff>3298</xdr:colOff>
      <xdr:row>108</xdr:row>
      <xdr:rowOff>11464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28F2BC9C-D7A2-49DE-8EB9-7E9990B8B886}"/>
            </a:ext>
          </a:extLst>
        </xdr:cNvPr>
        <xdr:cNvSpPr>
          <a:spLocks/>
        </xdr:cNvSpPr>
      </xdr:nvSpPr>
      <xdr:spPr>
        <a:xfrm>
          <a:off x="2637812" y="18727221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51</xdr:row>
      <xdr:rowOff>0</xdr:rowOff>
    </xdr:from>
    <xdr:to>
      <xdr:col>5</xdr:col>
      <xdr:colOff>1936</xdr:colOff>
      <xdr:row>51</xdr:row>
      <xdr:rowOff>176400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C89D980-C280-44D8-88A1-9F11336B3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9443357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109</xdr:row>
      <xdr:rowOff>26442</xdr:rowOff>
    </xdr:from>
    <xdr:to>
      <xdr:col>5</xdr:col>
      <xdr:colOff>1936</xdr:colOff>
      <xdr:row>110</xdr:row>
      <xdr:rowOff>12342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id="{20BBFC62-822C-404A-82D7-2D7F9228E00D}"/>
            </a:ext>
          </a:extLst>
        </xdr:cNvPr>
        <xdr:cNvSpPr>
          <a:spLocks/>
        </xdr:cNvSpPr>
      </xdr:nvSpPr>
      <xdr:spPr>
        <a:xfrm>
          <a:off x="2636450" y="19109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111</xdr:row>
      <xdr:rowOff>26442</xdr:rowOff>
    </xdr:from>
    <xdr:to>
      <xdr:col>5</xdr:col>
      <xdr:colOff>1936</xdr:colOff>
      <xdr:row>112</xdr:row>
      <xdr:rowOff>12342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E52E1B81-3B1F-4E53-A706-4B77F6E704EA}"/>
            </a:ext>
          </a:extLst>
        </xdr:cNvPr>
        <xdr:cNvSpPr>
          <a:spLocks/>
        </xdr:cNvSpPr>
      </xdr:nvSpPr>
      <xdr:spPr>
        <a:xfrm>
          <a:off x="2636450" y="19299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112</xdr:row>
      <xdr:rowOff>26442</xdr:rowOff>
    </xdr:from>
    <xdr:to>
      <xdr:col>5</xdr:col>
      <xdr:colOff>1936</xdr:colOff>
      <xdr:row>113</xdr:row>
      <xdr:rowOff>12342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B9040DCD-84A2-4636-A656-6BF59234800C}"/>
            </a:ext>
          </a:extLst>
        </xdr:cNvPr>
        <xdr:cNvSpPr>
          <a:spLocks/>
        </xdr:cNvSpPr>
      </xdr:nvSpPr>
      <xdr:spPr>
        <a:xfrm>
          <a:off x="2636450" y="19490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113</xdr:row>
      <xdr:rowOff>26442</xdr:rowOff>
    </xdr:from>
    <xdr:to>
      <xdr:col>5</xdr:col>
      <xdr:colOff>1936</xdr:colOff>
      <xdr:row>114</xdr:row>
      <xdr:rowOff>12342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FC8BE96C-E3BD-4ACD-83AC-4A3EE3D6DB7F}"/>
            </a:ext>
          </a:extLst>
        </xdr:cNvPr>
        <xdr:cNvSpPr>
          <a:spLocks/>
        </xdr:cNvSpPr>
      </xdr:nvSpPr>
      <xdr:spPr>
        <a:xfrm>
          <a:off x="2636450" y="19680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114</xdr:row>
      <xdr:rowOff>26442</xdr:rowOff>
    </xdr:from>
    <xdr:to>
      <xdr:col>5</xdr:col>
      <xdr:colOff>1936</xdr:colOff>
      <xdr:row>115</xdr:row>
      <xdr:rowOff>12342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ECE259BD-7152-4574-B532-8BF3EAEDF303}"/>
            </a:ext>
          </a:extLst>
        </xdr:cNvPr>
        <xdr:cNvSpPr>
          <a:spLocks/>
        </xdr:cNvSpPr>
      </xdr:nvSpPr>
      <xdr:spPr>
        <a:xfrm>
          <a:off x="2636450" y="19871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204</xdr:row>
      <xdr:rowOff>13221</xdr:rowOff>
    </xdr:from>
    <xdr:to>
      <xdr:col>5</xdr:col>
      <xdr:colOff>1936</xdr:colOff>
      <xdr:row>204</xdr:row>
      <xdr:rowOff>189621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3643121C-680C-4D6C-B806-11889AAD6778}"/>
            </a:ext>
          </a:extLst>
        </xdr:cNvPr>
        <xdr:cNvSpPr>
          <a:spLocks/>
        </xdr:cNvSpPr>
      </xdr:nvSpPr>
      <xdr:spPr>
        <a:xfrm>
          <a:off x="2636450" y="34831178"/>
          <a:ext cx="478800" cy="176400"/>
        </a:xfrm>
        <a:prstGeom prst="rect">
          <a:avLst/>
        </a:prstGeom>
        <a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205</xdr:row>
      <xdr:rowOff>26442</xdr:rowOff>
    </xdr:from>
    <xdr:to>
      <xdr:col>5</xdr:col>
      <xdr:colOff>1936</xdr:colOff>
      <xdr:row>206</xdr:row>
      <xdr:rowOff>12342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A933AB14-8977-4934-94F3-3632AE4DFFDD}"/>
            </a:ext>
          </a:extLst>
        </xdr:cNvPr>
        <xdr:cNvSpPr>
          <a:spLocks/>
        </xdr:cNvSpPr>
      </xdr:nvSpPr>
      <xdr:spPr>
        <a:xfrm>
          <a:off x="2636450" y="35034899"/>
          <a:ext cx="478800" cy="176400"/>
        </a:xfrm>
        <a:prstGeom prst="rect">
          <a:avLst/>
        </a:prstGeom>
        <a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206</xdr:row>
      <xdr:rowOff>26442</xdr:rowOff>
    </xdr:from>
    <xdr:to>
      <xdr:col>5</xdr:col>
      <xdr:colOff>1936</xdr:colOff>
      <xdr:row>207</xdr:row>
      <xdr:rowOff>12342</xdr:rowOff>
    </xdr:to>
    <xdr:sp macro="" textlink="">
      <xdr:nvSpPr>
        <xdr:cNvPr id="50" name="Прямоугольник 49">
          <a:extLst>
            <a:ext uri="{FF2B5EF4-FFF2-40B4-BE49-F238E27FC236}">
              <a16:creationId xmlns:a16="http://schemas.microsoft.com/office/drawing/2014/main" id="{388F5E29-F3F6-4E4B-8346-B04E47974978}"/>
            </a:ext>
          </a:extLst>
        </xdr:cNvPr>
        <xdr:cNvSpPr>
          <a:spLocks/>
        </xdr:cNvSpPr>
      </xdr:nvSpPr>
      <xdr:spPr>
        <a:xfrm>
          <a:off x="2636450" y="35225399"/>
          <a:ext cx="478800" cy="176400"/>
        </a:xfrm>
        <a:prstGeom prst="rect">
          <a:avLst/>
        </a:prstGeom>
        <a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207</xdr:row>
      <xdr:rowOff>26442</xdr:rowOff>
    </xdr:from>
    <xdr:to>
      <xdr:col>5</xdr:col>
      <xdr:colOff>1936</xdr:colOff>
      <xdr:row>208</xdr:row>
      <xdr:rowOff>12342</xdr:rowOff>
    </xdr:to>
    <xdr:sp macro="" textlink="">
      <xdr:nvSpPr>
        <xdr:cNvPr id="51" name="Прямоугольник 50">
          <a:extLst>
            <a:ext uri="{FF2B5EF4-FFF2-40B4-BE49-F238E27FC236}">
              <a16:creationId xmlns:a16="http://schemas.microsoft.com/office/drawing/2014/main" id="{150A20F7-8592-41B4-86C4-26F6C33DBB39}"/>
            </a:ext>
          </a:extLst>
        </xdr:cNvPr>
        <xdr:cNvSpPr>
          <a:spLocks/>
        </xdr:cNvSpPr>
      </xdr:nvSpPr>
      <xdr:spPr>
        <a:xfrm>
          <a:off x="2636450" y="35415899"/>
          <a:ext cx="478800" cy="176400"/>
        </a:xfrm>
        <a:prstGeom prst="rect">
          <a:avLst/>
        </a:prstGeom>
        <a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82</xdr:row>
      <xdr:rowOff>26442</xdr:rowOff>
    </xdr:from>
    <xdr:to>
      <xdr:col>5</xdr:col>
      <xdr:colOff>1936</xdr:colOff>
      <xdr:row>83</xdr:row>
      <xdr:rowOff>12342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6A583C2-9050-4DC5-9269-553512C99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146894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117</xdr:row>
      <xdr:rowOff>26442</xdr:rowOff>
    </xdr:from>
    <xdr:to>
      <xdr:col>5</xdr:col>
      <xdr:colOff>1936</xdr:colOff>
      <xdr:row>118</xdr:row>
      <xdr:rowOff>12342</xdr:rowOff>
    </xdr:to>
    <xdr:sp macro="" textlink="">
      <xdr:nvSpPr>
        <xdr:cNvPr id="55" name="Прямоугольник 54">
          <a:extLst>
            <a:ext uri="{FF2B5EF4-FFF2-40B4-BE49-F238E27FC236}">
              <a16:creationId xmlns:a16="http://schemas.microsoft.com/office/drawing/2014/main" id="{F3E54E9B-1826-4800-B9A9-872D81C6D279}"/>
            </a:ext>
          </a:extLst>
        </xdr:cNvPr>
        <xdr:cNvSpPr>
          <a:spLocks/>
        </xdr:cNvSpPr>
      </xdr:nvSpPr>
      <xdr:spPr>
        <a:xfrm>
          <a:off x="2636450" y="20442599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118</xdr:row>
      <xdr:rowOff>26442</xdr:rowOff>
    </xdr:from>
    <xdr:to>
      <xdr:col>5</xdr:col>
      <xdr:colOff>1936</xdr:colOff>
      <xdr:row>119</xdr:row>
      <xdr:rowOff>12342</xdr:rowOff>
    </xdr:to>
    <xdr:sp macro="" textlink="">
      <xdr:nvSpPr>
        <xdr:cNvPr id="56" name="Прямоугольник 55">
          <a:extLst>
            <a:ext uri="{FF2B5EF4-FFF2-40B4-BE49-F238E27FC236}">
              <a16:creationId xmlns:a16="http://schemas.microsoft.com/office/drawing/2014/main" id="{AEFE4D30-3DB4-4B32-87EA-901376650C5C}"/>
            </a:ext>
          </a:extLst>
        </xdr:cNvPr>
        <xdr:cNvSpPr>
          <a:spLocks/>
        </xdr:cNvSpPr>
      </xdr:nvSpPr>
      <xdr:spPr>
        <a:xfrm>
          <a:off x="2636450" y="20633099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119</xdr:row>
      <xdr:rowOff>26442</xdr:rowOff>
    </xdr:from>
    <xdr:to>
      <xdr:col>5</xdr:col>
      <xdr:colOff>1936</xdr:colOff>
      <xdr:row>120</xdr:row>
      <xdr:rowOff>12342</xdr:rowOff>
    </xdr:to>
    <xdr:sp macro="" textlink="">
      <xdr:nvSpPr>
        <xdr:cNvPr id="57" name="Прямоугольник 56">
          <a:extLst>
            <a:ext uri="{FF2B5EF4-FFF2-40B4-BE49-F238E27FC236}">
              <a16:creationId xmlns:a16="http://schemas.microsoft.com/office/drawing/2014/main" id="{F7D59BBE-3B31-464E-8C9E-6DE684F7B0BA}"/>
            </a:ext>
          </a:extLst>
        </xdr:cNvPr>
        <xdr:cNvSpPr>
          <a:spLocks/>
        </xdr:cNvSpPr>
      </xdr:nvSpPr>
      <xdr:spPr>
        <a:xfrm>
          <a:off x="2636450" y="20823599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120</xdr:row>
      <xdr:rowOff>26442</xdr:rowOff>
    </xdr:from>
    <xdr:to>
      <xdr:col>5</xdr:col>
      <xdr:colOff>1936</xdr:colOff>
      <xdr:row>121</xdr:row>
      <xdr:rowOff>12342</xdr:rowOff>
    </xdr:to>
    <xdr:sp macro="" textlink="">
      <xdr:nvSpPr>
        <xdr:cNvPr id="58" name="Прямоугольник 57">
          <a:extLst>
            <a:ext uri="{FF2B5EF4-FFF2-40B4-BE49-F238E27FC236}">
              <a16:creationId xmlns:a16="http://schemas.microsoft.com/office/drawing/2014/main" id="{6B9DA306-69D2-4024-82B9-C6BD5CAF5796}"/>
            </a:ext>
          </a:extLst>
        </xdr:cNvPr>
        <xdr:cNvSpPr>
          <a:spLocks/>
        </xdr:cNvSpPr>
      </xdr:nvSpPr>
      <xdr:spPr>
        <a:xfrm>
          <a:off x="2636450" y="21014099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121</xdr:row>
      <xdr:rowOff>26442</xdr:rowOff>
    </xdr:from>
    <xdr:to>
      <xdr:col>5</xdr:col>
      <xdr:colOff>1936</xdr:colOff>
      <xdr:row>122</xdr:row>
      <xdr:rowOff>12342</xdr:rowOff>
    </xdr:to>
    <xdr:sp macro="" textlink="">
      <xdr:nvSpPr>
        <xdr:cNvPr id="59" name="Прямоугольник 58">
          <a:extLst>
            <a:ext uri="{FF2B5EF4-FFF2-40B4-BE49-F238E27FC236}">
              <a16:creationId xmlns:a16="http://schemas.microsoft.com/office/drawing/2014/main" id="{D1342FFE-6174-4D79-9DF5-343C5E8F04B4}"/>
            </a:ext>
          </a:extLst>
        </xdr:cNvPr>
        <xdr:cNvSpPr>
          <a:spLocks/>
        </xdr:cNvSpPr>
      </xdr:nvSpPr>
      <xdr:spPr>
        <a:xfrm>
          <a:off x="2636450" y="21204599"/>
          <a:ext cx="478800" cy="176400"/>
        </a:xfrm>
        <a:prstGeom prst="rect">
          <a:avLst/>
        </a:prstGeom>
        <a:blipFill>
          <a:blip xmlns:r="http://schemas.openxmlformats.org/officeDocument/2006/relationships" r:embed="rId36" cstate="screen">
            <a:extLst>
              <a:ext uri="{BEBA8EAE-BF5A-486C-A8C5-ECC9F3942E4B}">
                <a14:imgProps xmlns:a14="http://schemas.microsoft.com/office/drawing/2010/main">
                  <a14:imgLayer r:embed="rId37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122</xdr:row>
      <xdr:rowOff>26442</xdr:rowOff>
    </xdr:from>
    <xdr:to>
      <xdr:col>5</xdr:col>
      <xdr:colOff>1936</xdr:colOff>
      <xdr:row>123</xdr:row>
      <xdr:rowOff>12342</xdr:rowOff>
    </xdr:to>
    <xdr:sp macro="" textlink="">
      <xdr:nvSpPr>
        <xdr:cNvPr id="60" name="Прямоугольник 59">
          <a:extLst>
            <a:ext uri="{FF2B5EF4-FFF2-40B4-BE49-F238E27FC236}">
              <a16:creationId xmlns:a16="http://schemas.microsoft.com/office/drawing/2014/main" id="{FFDBE368-54C2-403C-96EE-333C09102C7F}"/>
            </a:ext>
          </a:extLst>
        </xdr:cNvPr>
        <xdr:cNvSpPr>
          <a:spLocks/>
        </xdr:cNvSpPr>
      </xdr:nvSpPr>
      <xdr:spPr>
        <a:xfrm>
          <a:off x="2636450" y="21395099"/>
          <a:ext cx="478800" cy="176400"/>
        </a:xfrm>
        <a:prstGeom prst="rect">
          <a:avLst/>
        </a:prstGeom>
        <a:blipFill>
          <a:blip xmlns:r="http://schemas.openxmlformats.org/officeDocument/2006/relationships" r:embed="rId36" cstate="screen">
            <a:extLst>
              <a:ext uri="{BEBA8EAE-BF5A-486C-A8C5-ECC9F3942E4B}">
                <a14:imgProps xmlns:a14="http://schemas.microsoft.com/office/drawing/2010/main">
                  <a14:imgLayer r:embed="rId37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123</xdr:row>
      <xdr:rowOff>26442</xdr:rowOff>
    </xdr:from>
    <xdr:to>
      <xdr:col>5</xdr:col>
      <xdr:colOff>1936</xdr:colOff>
      <xdr:row>124</xdr:row>
      <xdr:rowOff>12342</xdr:rowOff>
    </xdr:to>
    <xdr:sp macro="" textlink="">
      <xdr:nvSpPr>
        <xdr:cNvPr id="61" name="Прямоугольник 60">
          <a:extLst>
            <a:ext uri="{FF2B5EF4-FFF2-40B4-BE49-F238E27FC236}">
              <a16:creationId xmlns:a16="http://schemas.microsoft.com/office/drawing/2014/main" id="{3F6277F4-D32F-43F0-9B13-9A637083D3DB}"/>
            </a:ext>
          </a:extLst>
        </xdr:cNvPr>
        <xdr:cNvSpPr>
          <a:spLocks/>
        </xdr:cNvSpPr>
      </xdr:nvSpPr>
      <xdr:spPr>
        <a:xfrm>
          <a:off x="2636450" y="21585599"/>
          <a:ext cx="478800" cy="176400"/>
        </a:xfrm>
        <a:prstGeom prst="rect">
          <a:avLst/>
        </a:prstGeom>
        <a:blipFill>
          <a:blip xmlns:r="http://schemas.openxmlformats.org/officeDocument/2006/relationships" r:embed="rId36" cstate="screen">
            <a:extLst>
              <a:ext uri="{BEBA8EAE-BF5A-486C-A8C5-ECC9F3942E4B}">
                <a14:imgProps xmlns:a14="http://schemas.microsoft.com/office/drawing/2010/main">
                  <a14:imgLayer r:embed="rId37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342</xdr:row>
      <xdr:rowOff>20999</xdr:rowOff>
    </xdr:from>
    <xdr:to>
      <xdr:col>5</xdr:col>
      <xdr:colOff>1936</xdr:colOff>
      <xdr:row>343</xdr:row>
      <xdr:rowOff>6899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682CD5E6-5971-4024-A651-011633849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57851356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343</xdr:row>
      <xdr:rowOff>20999</xdr:rowOff>
    </xdr:from>
    <xdr:to>
      <xdr:col>5</xdr:col>
      <xdr:colOff>1936</xdr:colOff>
      <xdr:row>344</xdr:row>
      <xdr:rowOff>6899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1DB971A5-54B5-41F6-8397-DB3AA42D9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58041856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128</xdr:row>
      <xdr:rowOff>26442</xdr:rowOff>
    </xdr:from>
    <xdr:to>
      <xdr:col>5</xdr:col>
      <xdr:colOff>1936</xdr:colOff>
      <xdr:row>129</xdr:row>
      <xdr:rowOff>12342</xdr:rowOff>
    </xdr:to>
    <xdr:sp macro="" textlink="">
      <xdr:nvSpPr>
        <xdr:cNvPr id="65" name="Прямоугольник 64">
          <a:extLst>
            <a:ext uri="{FF2B5EF4-FFF2-40B4-BE49-F238E27FC236}">
              <a16:creationId xmlns:a16="http://schemas.microsoft.com/office/drawing/2014/main" id="{B0EEE420-BE6C-4FF6-B3AB-084DA98BC0E8}"/>
            </a:ext>
          </a:extLst>
        </xdr:cNvPr>
        <xdr:cNvSpPr>
          <a:spLocks/>
        </xdr:cNvSpPr>
      </xdr:nvSpPr>
      <xdr:spPr>
        <a:xfrm>
          <a:off x="2636450" y="22538099"/>
          <a:ext cx="478800" cy="176400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129</xdr:row>
      <xdr:rowOff>26442</xdr:rowOff>
    </xdr:from>
    <xdr:to>
      <xdr:col>5</xdr:col>
      <xdr:colOff>1936</xdr:colOff>
      <xdr:row>130</xdr:row>
      <xdr:rowOff>12342</xdr:rowOff>
    </xdr:to>
    <xdr:sp macro="" textlink="">
      <xdr:nvSpPr>
        <xdr:cNvPr id="66" name="Прямоугольник 65">
          <a:extLst>
            <a:ext uri="{FF2B5EF4-FFF2-40B4-BE49-F238E27FC236}">
              <a16:creationId xmlns:a16="http://schemas.microsoft.com/office/drawing/2014/main" id="{237F373B-3BAB-4878-8619-BB7086E5CCAE}"/>
            </a:ext>
          </a:extLst>
        </xdr:cNvPr>
        <xdr:cNvSpPr>
          <a:spLocks/>
        </xdr:cNvSpPr>
      </xdr:nvSpPr>
      <xdr:spPr>
        <a:xfrm>
          <a:off x="2636450" y="22728599"/>
          <a:ext cx="478800" cy="176400"/>
        </a:xfrm>
        <a:prstGeom prst="rect">
          <a:avLst/>
        </a:prstGeom>
        <a:blipFill>
          <a:blip xmlns:r="http://schemas.openxmlformats.org/officeDocument/2006/relationships" r:embed="rId40" cstate="screen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130</xdr:row>
      <xdr:rowOff>26442</xdr:rowOff>
    </xdr:from>
    <xdr:to>
      <xdr:col>5</xdr:col>
      <xdr:colOff>1936</xdr:colOff>
      <xdr:row>131</xdr:row>
      <xdr:rowOff>12342</xdr:rowOff>
    </xdr:to>
    <xdr:sp macro="" textlink="">
      <xdr:nvSpPr>
        <xdr:cNvPr id="67" name="Прямоугольник 66">
          <a:extLst>
            <a:ext uri="{FF2B5EF4-FFF2-40B4-BE49-F238E27FC236}">
              <a16:creationId xmlns:a16="http://schemas.microsoft.com/office/drawing/2014/main" id="{F7AEC590-A916-4A88-8395-8A73179A2198}"/>
            </a:ext>
          </a:extLst>
        </xdr:cNvPr>
        <xdr:cNvSpPr>
          <a:spLocks/>
        </xdr:cNvSpPr>
      </xdr:nvSpPr>
      <xdr:spPr>
        <a:xfrm>
          <a:off x="2636450" y="22919099"/>
          <a:ext cx="478800" cy="176400"/>
        </a:xfrm>
        <a:prstGeom prst="rect">
          <a:avLst/>
        </a:prstGeom>
        <a:blipFill>
          <a:blip xmlns:r="http://schemas.openxmlformats.org/officeDocument/2006/relationships" r:embed="rId42" cstate="screen">
            <a:extLst>
              <a:ext uri="{BEBA8EAE-BF5A-486C-A8C5-ECC9F3942E4B}">
                <a14:imgProps xmlns:a14="http://schemas.microsoft.com/office/drawing/2010/main">
                  <a14:imgLayer r:embed="rId43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131</xdr:row>
      <xdr:rowOff>0</xdr:rowOff>
    </xdr:from>
    <xdr:to>
      <xdr:col>5</xdr:col>
      <xdr:colOff>1936</xdr:colOff>
      <xdr:row>131</xdr:row>
      <xdr:rowOff>176400</xdr:rowOff>
    </xdr:to>
    <xdr:sp macro="" textlink="">
      <xdr:nvSpPr>
        <xdr:cNvPr id="68" name="Прямоугольник 67">
          <a:extLst>
            <a:ext uri="{FF2B5EF4-FFF2-40B4-BE49-F238E27FC236}">
              <a16:creationId xmlns:a16="http://schemas.microsoft.com/office/drawing/2014/main" id="{C1BF2290-850E-41FD-B963-B0A2155DC65C}"/>
            </a:ext>
          </a:extLst>
        </xdr:cNvPr>
        <xdr:cNvSpPr>
          <a:spLocks/>
        </xdr:cNvSpPr>
      </xdr:nvSpPr>
      <xdr:spPr>
        <a:xfrm>
          <a:off x="2636450" y="23083157"/>
          <a:ext cx="478800" cy="176400"/>
        </a:xfrm>
        <a:prstGeom prst="rect">
          <a:avLst/>
        </a:prstGeom>
        <a:blipFill>
          <a:blip xmlns:r="http://schemas.openxmlformats.org/officeDocument/2006/relationships" r:embed="rId42" cstate="screen">
            <a:extLst>
              <a:ext uri="{BEBA8EAE-BF5A-486C-A8C5-ECC9F3942E4B}">
                <a14:imgProps xmlns:a14="http://schemas.microsoft.com/office/drawing/2010/main">
                  <a14:imgLayer r:embed="rId43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94</xdr:row>
      <xdr:rowOff>26441</xdr:rowOff>
    </xdr:from>
    <xdr:to>
      <xdr:col>5</xdr:col>
      <xdr:colOff>1936</xdr:colOff>
      <xdr:row>95</xdr:row>
      <xdr:rowOff>12341</xdr:rowOff>
    </xdr:to>
    <xdr:sp macro="" textlink="">
      <xdr:nvSpPr>
        <xdr:cNvPr id="69" name="Прямоугольник 68">
          <a:extLst>
            <a:ext uri="{FF2B5EF4-FFF2-40B4-BE49-F238E27FC236}">
              <a16:creationId xmlns:a16="http://schemas.microsoft.com/office/drawing/2014/main" id="{6C86B4BB-D9D7-4BB0-B1E5-0DD0FA248D53}"/>
            </a:ext>
          </a:extLst>
        </xdr:cNvPr>
        <xdr:cNvSpPr>
          <a:spLocks/>
        </xdr:cNvSpPr>
      </xdr:nvSpPr>
      <xdr:spPr>
        <a:xfrm>
          <a:off x="2636450" y="16403998"/>
          <a:ext cx="478800" cy="176400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133</xdr:row>
      <xdr:rowOff>26442</xdr:rowOff>
    </xdr:from>
    <xdr:to>
      <xdr:col>5</xdr:col>
      <xdr:colOff>1936</xdr:colOff>
      <xdr:row>134</xdr:row>
      <xdr:rowOff>12342</xdr:rowOff>
    </xdr:to>
    <xdr:sp macro="" textlink="">
      <xdr:nvSpPr>
        <xdr:cNvPr id="70" name="Прямоугольник 69">
          <a:extLst>
            <a:ext uri="{FF2B5EF4-FFF2-40B4-BE49-F238E27FC236}">
              <a16:creationId xmlns:a16="http://schemas.microsoft.com/office/drawing/2014/main" id="{6C434094-3ACA-4BAE-9E5A-4E07D247610D}"/>
            </a:ext>
          </a:extLst>
        </xdr:cNvPr>
        <xdr:cNvSpPr>
          <a:spLocks/>
        </xdr:cNvSpPr>
      </xdr:nvSpPr>
      <xdr:spPr>
        <a:xfrm>
          <a:off x="2636450" y="23300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134</xdr:row>
      <xdr:rowOff>26442</xdr:rowOff>
    </xdr:from>
    <xdr:to>
      <xdr:col>5</xdr:col>
      <xdr:colOff>1936</xdr:colOff>
      <xdr:row>135</xdr:row>
      <xdr:rowOff>12342</xdr:rowOff>
    </xdr:to>
    <xdr:sp macro="" textlink="">
      <xdr:nvSpPr>
        <xdr:cNvPr id="71" name="Прямоугольник 70">
          <a:extLst>
            <a:ext uri="{FF2B5EF4-FFF2-40B4-BE49-F238E27FC236}">
              <a16:creationId xmlns:a16="http://schemas.microsoft.com/office/drawing/2014/main" id="{31644328-C8EA-445E-AE5B-27589174A83E}"/>
            </a:ext>
          </a:extLst>
        </xdr:cNvPr>
        <xdr:cNvSpPr>
          <a:spLocks/>
        </xdr:cNvSpPr>
      </xdr:nvSpPr>
      <xdr:spPr>
        <a:xfrm>
          <a:off x="2636450" y="23490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136</xdr:row>
      <xdr:rowOff>26442</xdr:rowOff>
    </xdr:from>
    <xdr:to>
      <xdr:col>5</xdr:col>
      <xdr:colOff>1936</xdr:colOff>
      <xdr:row>137</xdr:row>
      <xdr:rowOff>12342</xdr:rowOff>
    </xdr:to>
    <xdr:sp macro="" textlink="">
      <xdr:nvSpPr>
        <xdr:cNvPr id="72" name="Прямоугольник 71">
          <a:extLst>
            <a:ext uri="{FF2B5EF4-FFF2-40B4-BE49-F238E27FC236}">
              <a16:creationId xmlns:a16="http://schemas.microsoft.com/office/drawing/2014/main" id="{FCC0CA01-4100-4F49-8394-E5646290B9F9}"/>
            </a:ext>
          </a:extLst>
        </xdr:cNvPr>
        <xdr:cNvSpPr>
          <a:spLocks/>
        </xdr:cNvSpPr>
      </xdr:nvSpPr>
      <xdr:spPr>
        <a:xfrm>
          <a:off x="2636450" y="23681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137</xdr:row>
      <xdr:rowOff>26442</xdr:rowOff>
    </xdr:from>
    <xdr:to>
      <xdr:col>5</xdr:col>
      <xdr:colOff>1936</xdr:colOff>
      <xdr:row>138</xdr:row>
      <xdr:rowOff>12342</xdr:rowOff>
    </xdr:to>
    <xdr:sp macro="" textlink="">
      <xdr:nvSpPr>
        <xdr:cNvPr id="73" name="Прямоугольник 72">
          <a:extLst>
            <a:ext uri="{FF2B5EF4-FFF2-40B4-BE49-F238E27FC236}">
              <a16:creationId xmlns:a16="http://schemas.microsoft.com/office/drawing/2014/main" id="{9A5A63B1-195B-4843-BCAF-66BE089902AF}"/>
            </a:ext>
          </a:extLst>
        </xdr:cNvPr>
        <xdr:cNvSpPr>
          <a:spLocks/>
        </xdr:cNvSpPr>
      </xdr:nvSpPr>
      <xdr:spPr>
        <a:xfrm>
          <a:off x="2636450" y="23871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138</xdr:row>
      <xdr:rowOff>26442</xdr:rowOff>
    </xdr:from>
    <xdr:to>
      <xdr:col>5</xdr:col>
      <xdr:colOff>1936</xdr:colOff>
      <xdr:row>139</xdr:row>
      <xdr:rowOff>12342</xdr:rowOff>
    </xdr:to>
    <xdr:sp macro="" textlink="">
      <xdr:nvSpPr>
        <xdr:cNvPr id="74" name="Прямоугольник 73">
          <a:extLst>
            <a:ext uri="{FF2B5EF4-FFF2-40B4-BE49-F238E27FC236}">
              <a16:creationId xmlns:a16="http://schemas.microsoft.com/office/drawing/2014/main" id="{27163D42-444E-41D3-AF5D-1DFFE71624B8}"/>
            </a:ext>
          </a:extLst>
        </xdr:cNvPr>
        <xdr:cNvSpPr>
          <a:spLocks/>
        </xdr:cNvSpPr>
      </xdr:nvSpPr>
      <xdr:spPr>
        <a:xfrm>
          <a:off x="2636450" y="24062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233</xdr:row>
      <xdr:rowOff>26442</xdr:rowOff>
    </xdr:from>
    <xdr:to>
      <xdr:col>5</xdr:col>
      <xdr:colOff>1936</xdr:colOff>
      <xdr:row>234</xdr:row>
      <xdr:rowOff>12342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55C12E9F-ABF8-4A53-B2BD-DC447F451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396068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234</xdr:row>
      <xdr:rowOff>26442</xdr:rowOff>
    </xdr:from>
    <xdr:to>
      <xdr:col>5</xdr:col>
      <xdr:colOff>1936</xdr:colOff>
      <xdr:row>235</xdr:row>
      <xdr:rowOff>12342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53E4C0A4-3C4A-4325-AA50-5BE569EA0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397973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236</xdr:row>
      <xdr:rowOff>26442</xdr:rowOff>
    </xdr:from>
    <xdr:to>
      <xdr:col>5</xdr:col>
      <xdr:colOff>1936</xdr:colOff>
      <xdr:row>237</xdr:row>
      <xdr:rowOff>12342</xdr:rowOff>
    </xdr:to>
    <xdr:sp macro="" textlink="">
      <xdr:nvSpPr>
        <xdr:cNvPr id="78" name="Прямоугольник 77">
          <a:extLst>
            <a:ext uri="{FF2B5EF4-FFF2-40B4-BE49-F238E27FC236}">
              <a16:creationId xmlns:a16="http://schemas.microsoft.com/office/drawing/2014/main" id="{B9F731D7-582E-48FF-AAFD-2D49E34D6919}"/>
            </a:ext>
          </a:extLst>
        </xdr:cNvPr>
        <xdr:cNvSpPr>
          <a:spLocks/>
        </xdr:cNvSpPr>
      </xdr:nvSpPr>
      <xdr:spPr>
        <a:xfrm>
          <a:off x="2636450" y="40178399"/>
          <a:ext cx="478800" cy="176400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145</xdr:row>
      <xdr:rowOff>20999</xdr:rowOff>
    </xdr:from>
    <xdr:to>
      <xdr:col>5</xdr:col>
      <xdr:colOff>1936</xdr:colOff>
      <xdr:row>146</xdr:row>
      <xdr:rowOff>6899</xdr:rowOff>
    </xdr:to>
    <xdr:sp macro="" textlink="">
      <xdr:nvSpPr>
        <xdr:cNvPr id="79" name="Прямоугольник 78">
          <a:extLst>
            <a:ext uri="{FF2B5EF4-FFF2-40B4-BE49-F238E27FC236}">
              <a16:creationId xmlns:a16="http://schemas.microsoft.com/office/drawing/2014/main" id="{979DF4F2-6AD2-4972-9B16-205657A36EBE}"/>
            </a:ext>
          </a:extLst>
        </xdr:cNvPr>
        <xdr:cNvSpPr>
          <a:spLocks/>
        </xdr:cNvSpPr>
      </xdr:nvSpPr>
      <xdr:spPr>
        <a:xfrm>
          <a:off x="2636450" y="25199656"/>
          <a:ext cx="478800" cy="176400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146</xdr:row>
      <xdr:rowOff>20999</xdr:rowOff>
    </xdr:from>
    <xdr:to>
      <xdr:col>5</xdr:col>
      <xdr:colOff>1936</xdr:colOff>
      <xdr:row>147</xdr:row>
      <xdr:rowOff>6899</xdr:rowOff>
    </xdr:to>
    <xdr:sp macro="" textlink="">
      <xdr:nvSpPr>
        <xdr:cNvPr id="80" name="Прямоугольник 79">
          <a:extLst>
            <a:ext uri="{FF2B5EF4-FFF2-40B4-BE49-F238E27FC236}">
              <a16:creationId xmlns:a16="http://schemas.microsoft.com/office/drawing/2014/main" id="{C810AED6-A7C8-417F-9745-9DA9F5127C7E}"/>
            </a:ext>
          </a:extLst>
        </xdr:cNvPr>
        <xdr:cNvSpPr>
          <a:spLocks/>
        </xdr:cNvSpPr>
      </xdr:nvSpPr>
      <xdr:spPr>
        <a:xfrm>
          <a:off x="2636450" y="25390156"/>
          <a:ext cx="478800" cy="176400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147</xdr:row>
      <xdr:rowOff>20999</xdr:rowOff>
    </xdr:from>
    <xdr:to>
      <xdr:col>5</xdr:col>
      <xdr:colOff>1936</xdr:colOff>
      <xdr:row>148</xdr:row>
      <xdr:rowOff>6899</xdr:rowOff>
    </xdr:to>
    <xdr:sp macro="" textlink="">
      <xdr:nvSpPr>
        <xdr:cNvPr id="81" name="Прямоугольник 80">
          <a:extLst>
            <a:ext uri="{FF2B5EF4-FFF2-40B4-BE49-F238E27FC236}">
              <a16:creationId xmlns:a16="http://schemas.microsoft.com/office/drawing/2014/main" id="{C9AEF609-FCF7-4AA8-9FA6-4367BA5409B1}"/>
            </a:ext>
          </a:extLst>
        </xdr:cNvPr>
        <xdr:cNvSpPr>
          <a:spLocks/>
        </xdr:cNvSpPr>
      </xdr:nvSpPr>
      <xdr:spPr>
        <a:xfrm>
          <a:off x="2636450" y="25580656"/>
          <a:ext cx="478800" cy="176400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148</xdr:row>
      <xdr:rowOff>20999</xdr:rowOff>
    </xdr:from>
    <xdr:to>
      <xdr:col>5</xdr:col>
      <xdr:colOff>1936</xdr:colOff>
      <xdr:row>149</xdr:row>
      <xdr:rowOff>6899</xdr:rowOff>
    </xdr:to>
    <xdr:sp macro="" textlink="">
      <xdr:nvSpPr>
        <xdr:cNvPr id="82" name="Прямоугольник 81">
          <a:extLst>
            <a:ext uri="{FF2B5EF4-FFF2-40B4-BE49-F238E27FC236}">
              <a16:creationId xmlns:a16="http://schemas.microsoft.com/office/drawing/2014/main" id="{FBB6E357-B099-4973-A77B-7CD70CCC794A}"/>
            </a:ext>
          </a:extLst>
        </xdr:cNvPr>
        <xdr:cNvSpPr>
          <a:spLocks/>
        </xdr:cNvSpPr>
      </xdr:nvSpPr>
      <xdr:spPr>
        <a:xfrm>
          <a:off x="2636450" y="25771156"/>
          <a:ext cx="478800" cy="176400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149</xdr:row>
      <xdr:rowOff>26442</xdr:rowOff>
    </xdr:from>
    <xdr:to>
      <xdr:col>5</xdr:col>
      <xdr:colOff>1936</xdr:colOff>
      <xdr:row>150</xdr:row>
      <xdr:rowOff>12342</xdr:rowOff>
    </xdr:to>
    <xdr:sp macro="" textlink="">
      <xdr:nvSpPr>
        <xdr:cNvPr id="83" name="Прямоугольник 82">
          <a:extLst>
            <a:ext uri="{FF2B5EF4-FFF2-40B4-BE49-F238E27FC236}">
              <a16:creationId xmlns:a16="http://schemas.microsoft.com/office/drawing/2014/main" id="{21ADB2A8-4FAA-404F-BD6D-FD3545807AAB}"/>
            </a:ext>
          </a:extLst>
        </xdr:cNvPr>
        <xdr:cNvSpPr>
          <a:spLocks/>
        </xdr:cNvSpPr>
      </xdr:nvSpPr>
      <xdr:spPr>
        <a:xfrm>
          <a:off x="2636450" y="25967099"/>
          <a:ext cx="478800" cy="176400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150</xdr:row>
      <xdr:rowOff>20999</xdr:rowOff>
    </xdr:from>
    <xdr:to>
      <xdr:col>5</xdr:col>
      <xdr:colOff>1936</xdr:colOff>
      <xdr:row>151</xdr:row>
      <xdr:rowOff>6899</xdr:rowOff>
    </xdr:to>
    <xdr:sp macro="" textlink="">
      <xdr:nvSpPr>
        <xdr:cNvPr id="84" name="Прямоугольник 83">
          <a:extLst>
            <a:ext uri="{FF2B5EF4-FFF2-40B4-BE49-F238E27FC236}">
              <a16:creationId xmlns:a16="http://schemas.microsoft.com/office/drawing/2014/main" id="{3CEA39DC-EA73-4204-879C-429D052F5ECA}"/>
            </a:ext>
          </a:extLst>
        </xdr:cNvPr>
        <xdr:cNvSpPr>
          <a:spLocks/>
        </xdr:cNvSpPr>
      </xdr:nvSpPr>
      <xdr:spPr>
        <a:xfrm>
          <a:off x="2636450" y="26152156"/>
          <a:ext cx="478800" cy="176400"/>
        </a:xfrm>
        <a:prstGeom prst="rect">
          <a:avLst/>
        </a:prstGeom>
        <a:blipFill>
          <a:blip xmlns:r="http://schemas.openxmlformats.org/officeDocument/2006/relationships" r:embed="rId5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151</xdr:row>
      <xdr:rowOff>20999</xdr:rowOff>
    </xdr:from>
    <xdr:to>
      <xdr:col>5</xdr:col>
      <xdr:colOff>1936</xdr:colOff>
      <xdr:row>152</xdr:row>
      <xdr:rowOff>6899</xdr:rowOff>
    </xdr:to>
    <xdr:sp macro="" textlink="">
      <xdr:nvSpPr>
        <xdr:cNvPr id="85" name="Прямоугольник 84">
          <a:extLst>
            <a:ext uri="{FF2B5EF4-FFF2-40B4-BE49-F238E27FC236}">
              <a16:creationId xmlns:a16="http://schemas.microsoft.com/office/drawing/2014/main" id="{07F30C9D-9BBF-40A2-8CD1-527A8A135F28}"/>
            </a:ext>
          </a:extLst>
        </xdr:cNvPr>
        <xdr:cNvSpPr>
          <a:spLocks/>
        </xdr:cNvSpPr>
      </xdr:nvSpPr>
      <xdr:spPr>
        <a:xfrm>
          <a:off x="2636450" y="26342656"/>
          <a:ext cx="478800" cy="176400"/>
        </a:xfrm>
        <a:prstGeom prst="rect">
          <a:avLst/>
        </a:prstGeom>
        <a:blipFill>
          <a:blip xmlns:r="http://schemas.openxmlformats.org/officeDocument/2006/relationships" r:embed="rId5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153</xdr:row>
      <xdr:rowOff>14100</xdr:rowOff>
    </xdr:from>
    <xdr:to>
      <xdr:col>5</xdr:col>
      <xdr:colOff>0</xdr:colOff>
      <xdr:row>154</xdr:row>
      <xdr:rowOff>0</xdr:rowOff>
    </xdr:to>
    <xdr:sp macro="" textlink="">
      <xdr:nvSpPr>
        <xdr:cNvPr id="86" name="Прямоугольник 85">
          <a:extLst>
            <a:ext uri="{FF2B5EF4-FFF2-40B4-BE49-F238E27FC236}">
              <a16:creationId xmlns:a16="http://schemas.microsoft.com/office/drawing/2014/main" id="{616FA3DB-7F49-46C0-92C0-C7A3DD4AC703}"/>
            </a:ext>
          </a:extLst>
        </xdr:cNvPr>
        <xdr:cNvSpPr>
          <a:spLocks/>
        </xdr:cNvSpPr>
      </xdr:nvSpPr>
      <xdr:spPr>
        <a:xfrm>
          <a:off x="364843" y="27544071"/>
          <a:ext cx="478800" cy="176400"/>
        </a:xfrm>
        <a:prstGeom prst="rect">
          <a:avLst/>
        </a:prstGeom>
        <a:blipFill>
          <a:blip xmlns:r="http://schemas.openxmlformats.org/officeDocument/2006/relationships" r:embed="rId53" cstate="screen">
            <a:extLst>
              <a:ext uri="{BEBA8EAE-BF5A-486C-A8C5-ECC9F3942E4B}">
                <a14:imgProps xmlns:a14="http://schemas.microsoft.com/office/drawing/2010/main">
                  <a14:imgLayer r:embed="rId5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156</xdr:row>
      <xdr:rowOff>25564</xdr:rowOff>
    </xdr:from>
    <xdr:to>
      <xdr:col>5</xdr:col>
      <xdr:colOff>3298</xdr:colOff>
      <xdr:row>157</xdr:row>
      <xdr:rowOff>11464</xdr:rowOff>
    </xdr:to>
    <xdr:sp macro="" textlink="">
      <xdr:nvSpPr>
        <xdr:cNvPr id="87" name="Прямоугольник 86">
          <a:extLst>
            <a:ext uri="{FF2B5EF4-FFF2-40B4-BE49-F238E27FC236}">
              <a16:creationId xmlns:a16="http://schemas.microsoft.com/office/drawing/2014/main" id="{F37CB6D8-5F6F-4BBA-94CD-12BC4014FCE0}"/>
            </a:ext>
          </a:extLst>
        </xdr:cNvPr>
        <xdr:cNvSpPr>
          <a:spLocks/>
        </xdr:cNvSpPr>
      </xdr:nvSpPr>
      <xdr:spPr>
        <a:xfrm>
          <a:off x="2637812" y="271854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157</xdr:row>
      <xdr:rowOff>25564</xdr:rowOff>
    </xdr:from>
    <xdr:to>
      <xdr:col>5</xdr:col>
      <xdr:colOff>3298</xdr:colOff>
      <xdr:row>158</xdr:row>
      <xdr:rowOff>11464</xdr:rowOff>
    </xdr:to>
    <xdr:sp macro="" textlink="">
      <xdr:nvSpPr>
        <xdr:cNvPr id="88" name="Прямоугольник 87">
          <a:extLst>
            <a:ext uri="{FF2B5EF4-FFF2-40B4-BE49-F238E27FC236}">
              <a16:creationId xmlns:a16="http://schemas.microsoft.com/office/drawing/2014/main" id="{85A0CD29-625D-4C6B-A443-5E17ADC1C527}"/>
            </a:ext>
          </a:extLst>
        </xdr:cNvPr>
        <xdr:cNvSpPr>
          <a:spLocks/>
        </xdr:cNvSpPr>
      </xdr:nvSpPr>
      <xdr:spPr>
        <a:xfrm>
          <a:off x="2637812" y="273759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158</xdr:row>
      <xdr:rowOff>25564</xdr:rowOff>
    </xdr:from>
    <xdr:to>
      <xdr:col>5</xdr:col>
      <xdr:colOff>3298</xdr:colOff>
      <xdr:row>159</xdr:row>
      <xdr:rowOff>11464</xdr:rowOff>
    </xdr:to>
    <xdr:sp macro="" textlink="">
      <xdr:nvSpPr>
        <xdr:cNvPr id="89" name="Прямоугольник 88">
          <a:extLst>
            <a:ext uri="{FF2B5EF4-FFF2-40B4-BE49-F238E27FC236}">
              <a16:creationId xmlns:a16="http://schemas.microsoft.com/office/drawing/2014/main" id="{D623D2AF-E410-4037-87A6-FED7522A9F8D}"/>
            </a:ext>
          </a:extLst>
        </xdr:cNvPr>
        <xdr:cNvSpPr>
          <a:spLocks/>
        </xdr:cNvSpPr>
      </xdr:nvSpPr>
      <xdr:spPr>
        <a:xfrm>
          <a:off x="2637812" y="275664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159</xdr:row>
      <xdr:rowOff>25564</xdr:rowOff>
    </xdr:from>
    <xdr:to>
      <xdr:col>5</xdr:col>
      <xdr:colOff>3298</xdr:colOff>
      <xdr:row>160</xdr:row>
      <xdr:rowOff>11464</xdr:rowOff>
    </xdr:to>
    <xdr:sp macro="" textlink="">
      <xdr:nvSpPr>
        <xdr:cNvPr id="90" name="Прямоугольник 89">
          <a:extLst>
            <a:ext uri="{FF2B5EF4-FFF2-40B4-BE49-F238E27FC236}">
              <a16:creationId xmlns:a16="http://schemas.microsoft.com/office/drawing/2014/main" id="{6F3DDA3F-78A4-4C34-B32F-C12574A2C788}"/>
            </a:ext>
          </a:extLst>
        </xdr:cNvPr>
        <xdr:cNvSpPr>
          <a:spLocks/>
        </xdr:cNvSpPr>
      </xdr:nvSpPr>
      <xdr:spPr>
        <a:xfrm>
          <a:off x="2637812" y="277569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160</xdr:row>
      <xdr:rowOff>25564</xdr:rowOff>
    </xdr:from>
    <xdr:to>
      <xdr:col>5</xdr:col>
      <xdr:colOff>3298</xdr:colOff>
      <xdr:row>161</xdr:row>
      <xdr:rowOff>11464</xdr:rowOff>
    </xdr:to>
    <xdr:sp macro="" textlink="">
      <xdr:nvSpPr>
        <xdr:cNvPr id="91" name="Прямоугольник 90">
          <a:extLst>
            <a:ext uri="{FF2B5EF4-FFF2-40B4-BE49-F238E27FC236}">
              <a16:creationId xmlns:a16="http://schemas.microsoft.com/office/drawing/2014/main" id="{CEF90510-6059-4380-9E4C-7975730BBA58}"/>
            </a:ext>
          </a:extLst>
        </xdr:cNvPr>
        <xdr:cNvSpPr>
          <a:spLocks/>
        </xdr:cNvSpPr>
      </xdr:nvSpPr>
      <xdr:spPr>
        <a:xfrm>
          <a:off x="2637812" y="279474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161</xdr:row>
      <xdr:rowOff>25564</xdr:rowOff>
    </xdr:from>
    <xdr:to>
      <xdr:col>5</xdr:col>
      <xdr:colOff>3298</xdr:colOff>
      <xdr:row>162</xdr:row>
      <xdr:rowOff>11464</xdr:rowOff>
    </xdr:to>
    <xdr:sp macro="" textlink="">
      <xdr:nvSpPr>
        <xdr:cNvPr id="92" name="Прямоугольник 91">
          <a:extLst>
            <a:ext uri="{FF2B5EF4-FFF2-40B4-BE49-F238E27FC236}">
              <a16:creationId xmlns:a16="http://schemas.microsoft.com/office/drawing/2014/main" id="{9D52405C-E031-4459-A225-E5542AC9B5AB}"/>
            </a:ext>
          </a:extLst>
        </xdr:cNvPr>
        <xdr:cNvSpPr>
          <a:spLocks/>
        </xdr:cNvSpPr>
      </xdr:nvSpPr>
      <xdr:spPr>
        <a:xfrm>
          <a:off x="2637812" y="281379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89</xdr:row>
      <xdr:rowOff>26442</xdr:rowOff>
    </xdr:from>
    <xdr:to>
      <xdr:col>5</xdr:col>
      <xdr:colOff>1936</xdr:colOff>
      <xdr:row>90</xdr:row>
      <xdr:rowOff>12342</xdr:rowOff>
    </xdr:to>
    <xdr:sp macro="" textlink="">
      <xdr:nvSpPr>
        <xdr:cNvPr id="94" name="Прямоугольник 93">
          <a:extLst>
            <a:ext uri="{FF2B5EF4-FFF2-40B4-BE49-F238E27FC236}">
              <a16:creationId xmlns:a16="http://schemas.microsoft.com/office/drawing/2014/main" id="{B26E1E1E-7ADE-405D-95AA-1178A6FA782A}"/>
            </a:ext>
          </a:extLst>
        </xdr:cNvPr>
        <xdr:cNvSpPr>
          <a:spLocks/>
        </xdr:cNvSpPr>
      </xdr:nvSpPr>
      <xdr:spPr>
        <a:xfrm>
          <a:off x="2636450" y="15641999"/>
          <a:ext cx="478800" cy="176400"/>
        </a:xfrm>
        <a:prstGeom prst="rect">
          <a:avLst/>
        </a:prstGeom>
        <a:blipFill>
          <a:blip xmlns:r="http://schemas.openxmlformats.org/officeDocument/2006/relationships" r:embed="rId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90</xdr:row>
      <xdr:rowOff>26442</xdr:rowOff>
    </xdr:from>
    <xdr:to>
      <xdr:col>5</xdr:col>
      <xdr:colOff>1936</xdr:colOff>
      <xdr:row>91</xdr:row>
      <xdr:rowOff>12342</xdr:rowOff>
    </xdr:to>
    <xdr:sp macro="" textlink="">
      <xdr:nvSpPr>
        <xdr:cNvPr id="95" name="Прямоугольник 94">
          <a:extLst>
            <a:ext uri="{FF2B5EF4-FFF2-40B4-BE49-F238E27FC236}">
              <a16:creationId xmlns:a16="http://schemas.microsoft.com/office/drawing/2014/main" id="{8C6B37B4-2C8C-4F5A-AB56-62F0FBA82163}"/>
            </a:ext>
          </a:extLst>
        </xdr:cNvPr>
        <xdr:cNvSpPr>
          <a:spLocks/>
        </xdr:cNvSpPr>
      </xdr:nvSpPr>
      <xdr:spPr>
        <a:xfrm>
          <a:off x="2636450" y="15832499"/>
          <a:ext cx="478800" cy="176400"/>
        </a:xfrm>
        <a:prstGeom prst="rect">
          <a:avLst/>
        </a:prstGeom>
        <a:blipFill>
          <a:blip xmlns:r="http://schemas.openxmlformats.org/officeDocument/2006/relationships" r:embed="rId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91</xdr:row>
      <xdr:rowOff>26442</xdr:rowOff>
    </xdr:from>
    <xdr:to>
      <xdr:col>5</xdr:col>
      <xdr:colOff>1936</xdr:colOff>
      <xdr:row>92</xdr:row>
      <xdr:rowOff>12342</xdr:rowOff>
    </xdr:to>
    <xdr:sp macro="" textlink="">
      <xdr:nvSpPr>
        <xdr:cNvPr id="96" name="Прямоугольник 95">
          <a:extLst>
            <a:ext uri="{FF2B5EF4-FFF2-40B4-BE49-F238E27FC236}">
              <a16:creationId xmlns:a16="http://schemas.microsoft.com/office/drawing/2014/main" id="{256E8F15-0881-4167-A4DB-CC4FFF33BAB2}"/>
            </a:ext>
          </a:extLst>
        </xdr:cNvPr>
        <xdr:cNvSpPr>
          <a:spLocks/>
        </xdr:cNvSpPr>
      </xdr:nvSpPr>
      <xdr:spPr>
        <a:xfrm>
          <a:off x="2636450" y="16022999"/>
          <a:ext cx="478800" cy="176400"/>
        </a:xfrm>
        <a:prstGeom prst="rect">
          <a:avLst/>
        </a:prstGeom>
        <a:blipFill>
          <a:blip xmlns:r="http://schemas.openxmlformats.org/officeDocument/2006/relationships" r:embed="rId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163</xdr:row>
      <xdr:rowOff>26442</xdr:rowOff>
    </xdr:from>
    <xdr:to>
      <xdr:col>5</xdr:col>
      <xdr:colOff>1936</xdr:colOff>
      <xdr:row>164</xdr:row>
      <xdr:rowOff>12342</xdr:rowOff>
    </xdr:to>
    <xdr:sp macro="" textlink="">
      <xdr:nvSpPr>
        <xdr:cNvPr id="97" name="Прямоугольник 96">
          <a:extLst>
            <a:ext uri="{FF2B5EF4-FFF2-40B4-BE49-F238E27FC236}">
              <a16:creationId xmlns:a16="http://schemas.microsoft.com/office/drawing/2014/main" id="{08AD7C21-4048-4791-926B-9DECD965A559}"/>
            </a:ext>
          </a:extLst>
        </xdr:cNvPr>
        <xdr:cNvSpPr>
          <a:spLocks/>
        </xdr:cNvSpPr>
      </xdr:nvSpPr>
      <xdr:spPr>
        <a:xfrm>
          <a:off x="2636450" y="28519799"/>
          <a:ext cx="478800" cy="176400"/>
        </a:xfrm>
        <a:prstGeom prst="rect">
          <a:avLst/>
        </a:prstGeom>
        <a:blipFill>
          <a:blip xmlns:r="http://schemas.openxmlformats.org/officeDocument/2006/relationships" r:embed="rId57" cstate="screen">
            <a:extLst>
              <a:ext uri="{BEBA8EAE-BF5A-486C-A8C5-ECC9F3942E4B}">
                <a14:imgProps xmlns:a14="http://schemas.microsoft.com/office/drawing/2010/main">
                  <a14:imgLayer r:embed="rId58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164</xdr:row>
      <xdr:rowOff>26442</xdr:rowOff>
    </xdr:from>
    <xdr:to>
      <xdr:col>5</xdr:col>
      <xdr:colOff>1936</xdr:colOff>
      <xdr:row>165</xdr:row>
      <xdr:rowOff>12342</xdr:rowOff>
    </xdr:to>
    <xdr:sp macro="" textlink="">
      <xdr:nvSpPr>
        <xdr:cNvPr id="98" name="Прямоугольник 97">
          <a:extLst>
            <a:ext uri="{FF2B5EF4-FFF2-40B4-BE49-F238E27FC236}">
              <a16:creationId xmlns:a16="http://schemas.microsoft.com/office/drawing/2014/main" id="{6D7F97A5-2821-47F2-B1C8-43ADA7DF0E52}"/>
            </a:ext>
          </a:extLst>
        </xdr:cNvPr>
        <xdr:cNvSpPr>
          <a:spLocks/>
        </xdr:cNvSpPr>
      </xdr:nvSpPr>
      <xdr:spPr>
        <a:xfrm>
          <a:off x="2636450" y="28710299"/>
          <a:ext cx="478800" cy="176400"/>
        </a:xfrm>
        <a:prstGeom prst="rect">
          <a:avLst/>
        </a:prstGeom>
        <a:blipFill>
          <a:blip xmlns:r="http://schemas.openxmlformats.org/officeDocument/2006/relationships" r:embed="rId57" cstate="screen">
            <a:extLst>
              <a:ext uri="{BEBA8EAE-BF5A-486C-A8C5-ECC9F3942E4B}">
                <a14:imgProps xmlns:a14="http://schemas.microsoft.com/office/drawing/2010/main">
                  <a14:imgLayer r:embed="rId58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168</xdr:row>
      <xdr:rowOff>26442</xdr:rowOff>
    </xdr:from>
    <xdr:to>
      <xdr:col>5</xdr:col>
      <xdr:colOff>1936</xdr:colOff>
      <xdr:row>169</xdr:row>
      <xdr:rowOff>12342</xdr:rowOff>
    </xdr:to>
    <xdr:sp macro="" textlink="">
      <xdr:nvSpPr>
        <xdr:cNvPr id="99" name="Прямоугольник 98">
          <a:extLst>
            <a:ext uri="{FF2B5EF4-FFF2-40B4-BE49-F238E27FC236}">
              <a16:creationId xmlns:a16="http://schemas.microsoft.com/office/drawing/2014/main" id="{66FA09F9-4076-4040-B335-5EF0612AB32D}"/>
            </a:ext>
          </a:extLst>
        </xdr:cNvPr>
        <xdr:cNvSpPr>
          <a:spLocks/>
        </xdr:cNvSpPr>
      </xdr:nvSpPr>
      <xdr:spPr>
        <a:xfrm>
          <a:off x="2636450" y="29281799"/>
          <a:ext cx="478800" cy="176400"/>
        </a:xfrm>
        <a:prstGeom prst="rect">
          <a:avLst/>
        </a:prstGeom>
        <a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172</xdr:row>
      <xdr:rowOff>26442</xdr:rowOff>
    </xdr:from>
    <xdr:to>
      <xdr:col>5</xdr:col>
      <xdr:colOff>1936</xdr:colOff>
      <xdr:row>173</xdr:row>
      <xdr:rowOff>12342</xdr:rowOff>
    </xdr:to>
    <xdr:sp macro="" textlink="">
      <xdr:nvSpPr>
        <xdr:cNvPr id="100" name="Прямоугольник 99">
          <a:extLst>
            <a:ext uri="{FF2B5EF4-FFF2-40B4-BE49-F238E27FC236}">
              <a16:creationId xmlns:a16="http://schemas.microsoft.com/office/drawing/2014/main" id="{B6666533-124E-458D-BC5F-FD7BD96707E0}"/>
            </a:ext>
          </a:extLst>
        </xdr:cNvPr>
        <xdr:cNvSpPr>
          <a:spLocks/>
        </xdr:cNvSpPr>
      </xdr:nvSpPr>
      <xdr:spPr>
        <a:xfrm>
          <a:off x="2636450" y="29662799"/>
          <a:ext cx="478800" cy="176400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173</xdr:row>
      <xdr:rowOff>26442</xdr:rowOff>
    </xdr:from>
    <xdr:to>
      <xdr:col>5</xdr:col>
      <xdr:colOff>1936</xdr:colOff>
      <xdr:row>174</xdr:row>
      <xdr:rowOff>12342</xdr:rowOff>
    </xdr:to>
    <xdr:sp macro="" textlink="">
      <xdr:nvSpPr>
        <xdr:cNvPr id="101" name="Прямоугольник 100">
          <a:extLst>
            <a:ext uri="{FF2B5EF4-FFF2-40B4-BE49-F238E27FC236}">
              <a16:creationId xmlns:a16="http://schemas.microsoft.com/office/drawing/2014/main" id="{A877CA03-D6BE-4D7A-BC36-47293B7E2C4E}"/>
            </a:ext>
          </a:extLst>
        </xdr:cNvPr>
        <xdr:cNvSpPr>
          <a:spLocks/>
        </xdr:cNvSpPr>
      </xdr:nvSpPr>
      <xdr:spPr>
        <a:xfrm>
          <a:off x="2636450" y="29853299"/>
          <a:ext cx="478800" cy="176400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175</xdr:row>
      <xdr:rowOff>26442</xdr:rowOff>
    </xdr:from>
    <xdr:to>
      <xdr:col>5</xdr:col>
      <xdr:colOff>1936</xdr:colOff>
      <xdr:row>176</xdr:row>
      <xdr:rowOff>12342</xdr:rowOff>
    </xdr:to>
    <xdr:sp macro="" textlink="">
      <xdr:nvSpPr>
        <xdr:cNvPr id="102" name="Прямоугольник 101">
          <a:extLst>
            <a:ext uri="{FF2B5EF4-FFF2-40B4-BE49-F238E27FC236}">
              <a16:creationId xmlns:a16="http://schemas.microsoft.com/office/drawing/2014/main" id="{BC2455FF-34B8-4779-A574-EC233CFFF298}"/>
            </a:ext>
          </a:extLst>
        </xdr:cNvPr>
        <xdr:cNvSpPr>
          <a:spLocks/>
        </xdr:cNvSpPr>
      </xdr:nvSpPr>
      <xdr:spPr>
        <a:xfrm>
          <a:off x="2636450" y="30043799"/>
          <a:ext cx="478800" cy="176400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176</xdr:row>
      <xdr:rowOff>26442</xdr:rowOff>
    </xdr:from>
    <xdr:to>
      <xdr:col>5</xdr:col>
      <xdr:colOff>1936</xdr:colOff>
      <xdr:row>177</xdr:row>
      <xdr:rowOff>12342</xdr:rowOff>
    </xdr:to>
    <xdr:sp macro="" textlink="">
      <xdr:nvSpPr>
        <xdr:cNvPr id="103" name="Прямоугольник 102">
          <a:extLst>
            <a:ext uri="{FF2B5EF4-FFF2-40B4-BE49-F238E27FC236}">
              <a16:creationId xmlns:a16="http://schemas.microsoft.com/office/drawing/2014/main" id="{625E02A3-EE9F-4A13-AABB-CE51E4366252}"/>
            </a:ext>
          </a:extLst>
        </xdr:cNvPr>
        <xdr:cNvSpPr>
          <a:spLocks/>
        </xdr:cNvSpPr>
      </xdr:nvSpPr>
      <xdr:spPr>
        <a:xfrm>
          <a:off x="2636450" y="30234299"/>
          <a:ext cx="478800" cy="176400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177</xdr:row>
      <xdr:rowOff>26442</xdr:rowOff>
    </xdr:from>
    <xdr:to>
      <xdr:col>5</xdr:col>
      <xdr:colOff>1936</xdr:colOff>
      <xdr:row>178</xdr:row>
      <xdr:rowOff>12342</xdr:rowOff>
    </xdr:to>
    <xdr:sp macro="" textlink="">
      <xdr:nvSpPr>
        <xdr:cNvPr id="104" name="Прямоугольник 103">
          <a:extLst>
            <a:ext uri="{FF2B5EF4-FFF2-40B4-BE49-F238E27FC236}">
              <a16:creationId xmlns:a16="http://schemas.microsoft.com/office/drawing/2014/main" id="{3C9A7ED9-008C-4A63-A780-B30B75E1F40C}"/>
            </a:ext>
          </a:extLst>
        </xdr:cNvPr>
        <xdr:cNvSpPr>
          <a:spLocks/>
        </xdr:cNvSpPr>
      </xdr:nvSpPr>
      <xdr:spPr>
        <a:xfrm>
          <a:off x="2636450" y="30424799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178</xdr:row>
      <xdr:rowOff>26442</xdr:rowOff>
    </xdr:from>
    <xdr:to>
      <xdr:col>5</xdr:col>
      <xdr:colOff>1936</xdr:colOff>
      <xdr:row>179</xdr:row>
      <xdr:rowOff>12342</xdr:rowOff>
    </xdr:to>
    <xdr:sp macro="" textlink="">
      <xdr:nvSpPr>
        <xdr:cNvPr id="105" name="Прямоугольник 104">
          <a:extLst>
            <a:ext uri="{FF2B5EF4-FFF2-40B4-BE49-F238E27FC236}">
              <a16:creationId xmlns:a16="http://schemas.microsoft.com/office/drawing/2014/main" id="{EC82F2F9-33C5-4602-A8D9-D1FB0AE66422}"/>
            </a:ext>
          </a:extLst>
        </xdr:cNvPr>
        <xdr:cNvSpPr>
          <a:spLocks/>
        </xdr:cNvSpPr>
      </xdr:nvSpPr>
      <xdr:spPr>
        <a:xfrm>
          <a:off x="2636450" y="30615299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179</xdr:row>
      <xdr:rowOff>26442</xdr:rowOff>
    </xdr:from>
    <xdr:to>
      <xdr:col>5</xdr:col>
      <xdr:colOff>1936</xdr:colOff>
      <xdr:row>180</xdr:row>
      <xdr:rowOff>12342</xdr:rowOff>
    </xdr:to>
    <xdr:sp macro="" textlink="">
      <xdr:nvSpPr>
        <xdr:cNvPr id="106" name="Прямоугольник 105">
          <a:extLst>
            <a:ext uri="{FF2B5EF4-FFF2-40B4-BE49-F238E27FC236}">
              <a16:creationId xmlns:a16="http://schemas.microsoft.com/office/drawing/2014/main" id="{2DC7B445-82AB-4AE8-8698-520792EBA248}"/>
            </a:ext>
          </a:extLst>
        </xdr:cNvPr>
        <xdr:cNvSpPr>
          <a:spLocks/>
        </xdr:cNvSpPr>
      </xdr:nvSpPr>
      <xdr:spPr>
        <a:xfrm>
          <a:off x="2636450" y="30805799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181</xdr:row>
      <xdr:rowOff>26442</xdr:rowOff>
    </xdr:from>
    <xdr:to>
      <xdr:col>5</xdr:col>
      <xdr:colOff>1936</xdr:colOff>
      <xdr:row>182</xdr:row>
      <xdr:rowOff>12342</xdr:rowOff>
    </xdr:to>
    <xdr:sp macro="" textlink="">
      <xdr:nvSpPr>
        <xdr:cNvPr id="107" name="Прямоугольник 106">
          <a:extLst>
            <a:ext uri="{FF2B5EF4-FFF2-40B4-BE49-F238E27FC236}">
              <a16:creationId xmlns:a16="http://schemas.microsoft.com/office/drawing/2014/main" id="{D1B7214E-5844-4312-85BC-DEB94354C44C}"/>
            </a:ext>
          </a:extLst>
        </xdr:cNvPr>
        <xdr:cNvSpPr>
          <a:spLocks/>
        </xdr:cNvSpPr>
      </xdr:nvSpPr>
      <xdr:spPr>
        <a:xfrm>
          <a:off x="2636450" y="30996299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182</xdr:row>
      <xdr:rowOff>26442</xdr:rowOff>
    </xdr:from>
    <xdr:to>
      <xdr:col>5</xdr:col>
      <xdr:colOff>1936</xdr:colOff>
      <xdr:row>183</xdr:row>
      <xdr:rowOff>12342</xdr:rowOff>
    </xdr:to>
    <xdr:sp macro="" textlink="">
      <xdr:nvSpPr>
        <xdr:cNvPr id="108" name="Прямоугольник 107">
          <a:extLst>
            <a:ext uri="{FF2B5EF4-FFF2-40B4-BE49-F238E27FC236}">
              <a16:creationId xmlns:a16="http://schemas.microsoft.com/office/drawing/2014/main" id="{72790EE4-81C6-42FC-B746-D3D3FE35271F}"/>
            </a:ext>
          </a:extLst>
        </xdr:cNvPr>
        <xdr:cNvSpPr>
          <a:spLocks/>
        </xdr:cNvSpPr>
      </xdr:nvSpPr>
      <xdr:spPr>
        <a:xfrm>
          <a:off x="2636450" y="31186799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166</xdr:row>
      <xdr:rowOff>26442</xdr:rowOff>
    </xdr:from>
    <xdr:to>
      <xdr:col>5</xdr:col>
      <xdr:colOff>1936</xdr:colOff>
      <xdr:row>167</xdr:row>
      <xdr:rowOff>12342</xdr:rowOff>
    </xdr:to>
    <xdr:sp macro="" textlink="">
      <xdr:nvSpPr>
        <xdr:cNvPr id="109" name="Прямоугольник 108">
          <a:extLst>
            <a:ext uri="{FF2B5EF4-FFF2-40B4-BE49-F238E27FC236}">
              <a16:creationId xmlns:a16="http://schemas.microsoft.com/office/drawing/2014/main" id="{8832B9C3-A206-4DA7-9D38-003F46EE1010}"/>
            </a:ext>
          </a:extLst>
        </xdr:cNvPr>
        <xdr:cNvSpPr>
          <a:spLocks/>
        </xdr:cNvSpPr>
      </xdr:nvSpPr>
      <xdr:spPr>
        <a:xfrm>
          <a:off x="2636450" y="28900799"/>
          <a:ext cx="478800" cy="176400"/>
        </a:xfrm>
        <a:prstGeom prst="rect">
          <a:avLst/>
        </a:prstGeom>
        <a:blipFill>
          <a:blip xmlns:r="http://schemas.openxmlformats.org/officeDocument/2006/relationships" r:embed="rId6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167</xdr:row>
      <xdr:rowOff>26442</xdr:rowOff>
    </xdr:from>
    <xdr:to>
      <xdr:col>5</xdr:col>
      <xdr:colOff>1936</xdr:colOff>
      <xdr:row>168</xdr:row>
      <xdr:rowOff>12342</xdr:rowOff>
    </xdr:to>
    <xdr:sp macro="" textlink="">
      <xdr:nvSpPr>
        <xdr:cNvPr id="110" name="Прямоугольник 109">
          <a:extLst>
            <a:ext uri="{FF2B5EF4-FFF2-40B4-BE49-F238E27FC236}">
              <a16:creationId xmlns:a16="http://schemas.microsoft.com/office/drawing/2014/main" id="{51247753-F7C1-4E2B-B6CA-34AA4EA5D7A8}"/>
            </a:ext>
          </a:extLst>
        </xdr:cNvPr>
        <xdr:cNvSpPr>
          <a:spLocks/>
        </xdr:cNvSpPr>
      </xdr:nvSpPr>
      <xdr:spPr>
        <a:xfrm>
          <a:off x="2636450" y="29091299"/>
          <a:ext cx="478800" cy="176400"/>
        </a:xfrm>
        <a:prstGeom prst="rect">
          <a:avLst/>
        </a:prstGeom>
        <a:blipFill>
          <a:blip xmlns:r="http://schemas.openxmlformats.org/officeDocument/2006/relationships" r:embed="rId6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186</xdr:row>
      <xdr:rowOff>14100</xdr:rowOff>
    </xdr:from>
    <xdr:to>
      <xdr:col>5</xdr:col>
      <xdr:colOff>0</xdr:colOff>
      <xdr:row>187</xdr:row>
      <xdr:rowOff>0</xdr:rowOff>
    </xdr:to>
    <xdr:sp macro="" textlink="">
      <xdr:nvSpPr>
        <xdr:cNvPr id="111" name="Прямоугольник 110">
          <a:extLst>
            <a:ext uri="{FF2B5EF4-FFF2-40B4-BE49-F238E27FC236}">
              <a16:creationId xmlns:a16="http://schemas.microsoft.com/office/drawing/2014/main" id="{DB26B9C8-038C-4233-ADE3-84DDE368E850}"/>
            </a:ext>
          </a:extLst>
        </xdr:cNvPr>
        <xdr:cNvSpPr>
          <a:spLocks/>
        </xdr:cNvSpPr>
      </xdr:nvSpPr>
      <xdr:spPr>
        <a:xfrm>
          <a:off x="364843" y="32649471"/>
          <a:ext cx="478800" cy="176400"/>
        </a:xfrm>
        <a:prstGeom prst="rect">
          <a:avLst/>
        </a:prstGeom>
        <a:blipFill>
          <a:blip xmlns:r="http://schemas.openxmlformats.org/officeDocument/2006/relationships" r:embed="rId6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187</xdr:row>
      <xdr:rowOff>26442</xdr:rowOff>
    </xdr:from>
    <xdr:to>
      <xdr:col>5</xdr:col>
      <xdr:colOff>1936</xdr:colOff>
      <xdr:row>188</xdr:row>
      <xdr:rowOff>12342</xdr:rowOff>
    </xdr:to>
    <xdr:sp macro="" textlink="">
      <xdr:nvSpPr>
        <xdr:cNvPr id="112" name="Прямоугольник 111">
          <a:extLst>
            <a:ext uri="{FF2B5EF4-FFF2-40B4-BE49-F238E27FC236}">
              <a16:creationId xmlns:a16="http://schemas.microsoft.com/office/drawing/2014/main" id="{E9026FFB-CE29-47D4-9E4F-F88E943E5A77}"/>
            </a:ext>
          </a:extLst>
        </xdr:cNvPr>
        <xdr:cNvSpPr>
          <a:spLocks/>
        </xdr:cNvSpPr>
      </xdr:nvSpPr>
      <xdr:spPr>
        <a:xfrm>
          <a:off x="2636450" y="32101199"/>
          <a:ext cx="478800" cy="176400"/>
        </a:xfrm>
        <a:prstGeom prst="rect">
          <a:avLst/>
        </a:prstGeom>
        <a:blipFill>
          <a:blip xmlns:r="http://schemas.openxmlformats.org/officeDocument/2006/relationships" r:embed="rId6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188</xdr:row>
      <xdr:rowOff>26442</xdr:rowOff>
    </xdr:from>
    <xdr:to>
      <xdr:col>5</xdr:col>
      <xdr:colOff>1936</xdr:colOff>
      <xdr:row>189</xdr:row>
      <xdr:rowOff>12342</xdr:rowOff>
    </xdr:to>
    <xdr:sp macro="" textlink="">
      <xdr:nvSpPr>
        <xdr:cNvPr id="113" name="Прямоугольник 112">
          <a:extLst>
            <a:ext uri="{FF2B5EF4-FFF2-40B4-BE49-F238E27FC236}">
              <a16:creationId xmlns:a16="http://schemas.microsoft.com/office/drawing/2014/main" id="{BE674914-5EDD-4139-B460-B160F2CB57F6}"/>
            </a:ext>
          </a:extLst>
        </xdr:cNvPr>
        <xdr:cNvSpPr>
          <a:spLocks/>
        </xdr:cNvSpPr>
      </xdr:nvSpPr>
      <xdr:spPr>
        <a:xfrm>
          <a:off x="2636450" y="32291699"/>
          <a:ext cx="478800" cy="176400"/>
        </a:xfrm>
        <a:prstGeom prst="rect">
          <a:avLst/>
        </a:prstGeom>
        <a:blipFill>
          <a:blip xmlns:r="http://schemas.openxmlformats.org/officeDocument/2006/relationships" r:embed="rId6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189</xdr:row>
      <xdr:rowOff>26442</xdr:rowOff>
    </xdr:from>
    <xdr:to>
      <xdr:col>5</xdr:col>
      <xdr:colOff>1936</xdr:colOff>
      <xdr:row>190</xdr:row>
      <xdr:rowOff>12342</xdr:rowOff>
    </xdr:to>
    <xdr:sp macro="" textlink="">
      <xdr:nvSpPr>
        <xdr:cNvPr id="114" name="Прямоугольник 113">
          <a:extLst>
            <a:ext uri="{FF2B5EF4-FFF2-40B4-BE49-F238E27FC236}">
              <a16:creationId xmlns:a16="http://schemas.microsoft.com/office/drawing/2014/main" id="{2802A861-91C8-49F8-9D4F-D3919FAC5AD1}"/>
            </a:ext>
          </a:extLst>
        </xdr:cNvPr>
        <xdr:cNvSpPr>
          <a:spLocks/>
        </xdr:cNvSpPr>
      </xdr:nvSpPr>
      <xdr:spPr>
        <a:xfrm>
          <a:off x="2636450" y="32482199"/>
          <a:ext cx="478800" cy="176400"/>
        </a:xfrm>
        <a:prstGeom prst="rect">
          <a:avLst/>
        </a:prstGeom>
        <a:blipFill>
          <a:blip xmlns:r="http://schemas.openxmlformats.org/officeDocument/2006/relationships" r:embed="rId6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190</xdr:row>
      <xdr:rowOff>26442</xdr:rowOff>
    </xdr:from>
    <xdr:to>
      <xdr:col>5</xdr:col>
      <xdr:colOff>1936</xdr:colOff>
      <xdr:row>191</xdr:row>
      <xdr:rowOff>12342</xdr:rowOff>
    </xdr:to>
    <xdr:sp macro="" textlink="">
      <xdr:nvSpPr>
        <xdr:cNvPr id="115" name="Прямоугольник 114">
          <a:extLst>
            <a:ext uri="{FF2B5EF4-FFF2-40B4-BE49-F238E27FC236}">
              <a16:creationId xmlns:a16="http://schemas.microsoft.com/office/drawing/2014/main" id="{D2C6CE4E-334A-4557-8B64-16A98B06E8B4}"/>
            </a:ext>
          </a:extLst>
        </xdr:cNvPr>
        <xdr:cNvSpPr>
          <a:spLocks/>
        </xdr:cNvSpPr>
      </xdr:nvSpPr>
      <xdr:spPr>
        <a:xfrm>
          <a:off x="2636450" y="32672699"/>
          <a:ext cx="478800" cy="176400"/>
        </a:xfrm>
        <a:prstGeom prst="rect">
          <a:avLst/>
        </a:prstGeom>
        <a:blipFill>
          <a:blip xmlns:r="http://schemas.openxmlformats.org/officeDocument/2006/relationships" r:embed="rId6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191</xdr:row>
      <xdr:rowOff>26442</xdr:rowOff>
    </xdr:from>
    <xdr:to>
      <xdr:col>5</xdr:col>
      <xdr:colOff>1936</xdr:colOff>
      <xdr:row>192</xdr:row>
      <xdr:rowOff>12342</xdr:rowOff>
    </xdr:to>
    <xdr:sp macro="" textlink="">
      <xdr:nvSpPr>
        <xdr:cNvPr id="116" name="Прямоугольник 115">
          <a:extLst>
            <a:ext uri="{FF2B5EF4-FFF2-40B4-BE49-F238E27FC236}">
              <a16:creationId xmlns:a16="http://schemas.microsoft.com/office/drawing/2014/main" id="{7228BA46-604B-405F-B122-7F0FF2A53B0B}"/>
            </a:ext>
          </a:extLst>
        </xdr:cNvPr>
        <xdr:cNvSpPr>
          <a:spLocks/>
        </xdr:cNvSpPr>
      </xdr:nvSpPr>
      <xdr:spPr>
        <a:xfrm>
          <a:off x="2636450" y="32863199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192</xdr:row>
      <xdr:rowOff>26442</xdr:rowOff>
    </xdr:from>
    <xdr:to>
      <xdr:col>5</xdr:col>
      <xdr:colOff>1936</xdr:colOff>
      <xdr:row>193</xdr:row>
      <xdr:rowOff>12342</xdr:rowOff>
    </xdr:to>
    <xdr:sp macro="" textlink="">
      <xdr:nvSpPr>
        <xdr:cNvPr id="117" name="Прямоугольник 116">
          <a:extLst>
            <a:ext uri="{FF2B5EF4-FFF2-40B4-BE49-F238E27FC236}">
              <a16:creationId xmlns:a16="http://schemas.microsoft.com/office/drawing/2014/main" id="{458B9F30-2975-4AC5-9C04-B498DF1460AE}"/>
            </a:ext>
          </a:extLst>
        </xdr:cNvPr>
        <xdr:cNvSpPr>
          <a:spLocks/>
        </xdr:cNvSpPr>
      </xdr:nvSpPr>
      <xdr:spPr>
        <a:xfrm>
          <a:off x="2636450" y="33053699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193</xdr:row>
      <xdr:rowOff>26442</xdr:rowOff>
    </xdr:from>
    <xdr:to>
      <xdr:col>5</xdr:col>
      <xdr:colOff>1936</xdr:colOff>
      <xdr:row>194</xdr:row>
      <xdr:rowOff>12342</xdr:rowOff>
    </xdr:to>
    <xdr:sp macro="" textlink="">
      <xdr:nvSpPr>
        <xdr:cNvPr id="118" name="Прямоугольник 117">
          <a:extLst>
            <a:ext uri="{FF2B5EF4-FFF2-40B4-BE49-F238E27FC236}">
              <a16:creationId xmlns:a16="http://schemas.microsoft.com/office/drawing/2014/main" id="{6C9F2C90-ABD9-4AF9-B43C-F77DD7BD1737}"/>
            </a:ext>
          </a:extLst>
        </xdr:cNvPr>
        <xdr:cNvSpPr>
          <a:spLocks/>
        </xdr:cNvSpPr>
      </xdr:nvSpPr>
      <xdr:spPr>
        <a:xfrm>
          <a:off x="2636450" y="33244199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196</xdr:row>
      <xdr:rowOff>26442</xdr:rowOff>
    </xdr:from>
    <xdr:to>
      <xdr:col>5</xdr:col>
      <xdr:colOff>1936</xdr:colOff>
      <xdr:row>197</xdr:row>
      <xdr:rowOff>12342</xdr:rowOff>
    </xdr:to>
    <xdr:sp macro="" textlink="">
      <xdr:nvSpPr>
        <xdr:cNvPr id="119" name="Прямоугольник 118">
          <a:extLst>
            <a:ext uri="{FF2B5EF4-FFF2-40B4-BE49-F238E27FC236}">
              <a16:creationId xmlns:a16="http://schemas.microsoft.com/office/drawing/2014/main" id="{D614B4F5-60FA-4794-8223-C7567C2030F2}"/>
            </a:ext>
          </a:extLst>
        </xdr:cNvPr>
        <xdr:cNvSpPr>
          <a:spLocks/>
        </xdr:cNvSpPr>
      </xdr:nvSpPr>
      <xdr:spPr>
        <a:xfrm>
          <a:off x="2636450" y="33625199"/>
          <a:ext cx="478800" cy="176400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197</xdr:row>
      <xdr:rowOff>26442</xdr:rowOff>
    </xdr:from>
    <xdr:to>
      <xdr:col>5</xdr:col>
      <xdr:colOff>1936</xdr:colOff>
      <xdr:row>198</xdr:row>
      <xdr:rowOff>12342</xdr:rowOff>
    </xdr:to>
    <xdr:sp macro="" textlink="">
      <xdr:nvSpPr>
        <xdr:cNvPr id="120" name="Прямоугольник 119">
          <a:extLst>
            <a:ext uri="{FF2B5EF4-FFF2-40B4-BE49-F238E27FC236}">
              <a16:creationId xmlns:a16="http://schemas.microsoft.com/office/drawing/2014/main" id="{9DBDA56E-EC63-4AB1-ACA3-41404F834C83}"/>
            </a:ext>
          </a:extLst>
        </xdr:cNvPr>
        <xdr:cNvSpPr>
          <a:spLocks/>
        </xdr:cNvSpPr>
      </xdr:nvSpPr>
      <xdr:spPr>
        <a:xfrm>
          <a:off x="2636450" y="33815699"/>
          <a:ext cx="478800" cy="176400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199</xdr:row>
      <xdr:rowOff>29163</xdr:rowOff>
    </xdr:from>
    <xdr:to>
      <xdr:col>5</xdr:col>
      <xdr:colOff>3298</xdr:colOff>
      <xdr:row>200</xdr:row>
      <xdr:rowOff>15063</xdr:rowOff>
    </xdr:to>
    <xdr:sp macro="" textlink="">
      <xdr:nvSpPr>
        <xdr:cNvPr id="121" name="Прямоугольник 120">
          <a:extLst>
            <a:ext uri="{FF2B5EF4-FFF2-40B4-BE49-F238E27FC236}">
              <a16:creationId xmlns:a16="http://schemas.microsoft.com/office/drawing/2014/main" id="{E5906AE5-BE2E-4782-8258-99ECA4AAF11F}"/>
            </a:ext>
          </a:extLst>
        </xdr:cNvPr>
        <xdr:cNvSpPr>
          <a:spLocks/>
        </xdr:cNvSpPr>
      </xdr:nvSpPr>
      <xdr:spPr>
        <a:xfrm>
          <a:off x="2637812" y="34275620"/>
          <a:ext cx="478800" cy="176400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202</xdr:row>
      <xdr:rowOff>29163</xdr:rowOff>
    </xdr:from>
    <xdr:to>
      <xdr:col>5</xdr:col>
      <xdr:colOff>3298</xdr:colOff>
      <xdr:row>203</xdr:row>
      <xdr:rowOff>15063</xdr:rowOff>
    </xdr:to>
    <xdr:sp macro="" textlink="">
      <xdr:nvSpPr>
        <xdr:cNvPr id="122" name="Прямоугольник 121">
          <a:extLst>
            <a:ext uri="{FF2B5EF4-FFF2-40B4-BE49-F238E27FC236}">
              <a16:creationId xmlns:a16="http://schemas.microsoft.com/office/drawing/2014/main" id="{30946641-FE0A-49BF-9B5D-83FEF5C018A8}"/>
            </a:ext>
          </a:extLst>
        </xdr:cNvPr>
        <xdr:cNvSpPr>
          <a:spLocks/>
        </xdr:cNvSpPr>
      </xdr:nvSpPr>
      <xdr:spPr>
        <a:xfrm>
          <a:off x="2637812" y="34466120"/>
          <a:ext cx="478800" cy="176400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203</xdr:row>
      <xdr:rowOff>29163</xdr:rowOff>
    </xdr:from>
    <xdr:to>
      <xdr:col>5</xdr:col>
      <xdr:colOff>3298</xdr:colOff>
      <xdr:row>204</xdr:row>
      <xdr:rowOff>15063</xdr:rowOff>
    </xdr:to>
    <xdr:sp macro="" textlink="">
      <xdr:nvSpPr>
        <xdr:cNvPr id="123" name="Прямоугольник 122">
          <a:extLst>
            <a:ext uri="{FF2B5EF4-FFF2-40B4-BE49-F238E27FC236}">
              <a16:creationId xmlns:a16="http://schemas.microsoft.com/office/drawing/2014/main" id="{C3E1B077-20BB-4632-992A-E0B41473C24C}"/>
            </a:ext>
          </a:extLst>
        </xdr:cNvPr>
        <xdr:cNvSpPr>
          <a:spLocks/>
        </xdr:cNvSpPr>
      </xdr:nvSpPr>
      <xdr:spPr>
        <a:xfrm>
          <a:off x="2637812" y="34656620"/>
          <a:ext cx="478800" cy="176400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60</xdr:row>
      <xdr:rowOff>25564</xdr:rowOff>
    </xdr:from>
    <xdr:to>
      <xdr:col>5</xdr:col>
      <xdr:colOff>3298</xdr:colOff>
      <xdr:row>61</xdr:row>
      <xdr:rowOff>11464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DECB584-B688-4DB2-8665-F0CB1250E1A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9" cstate="screen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1080242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61</xdr:row>
      <xdr:rowOff>25564</xdr:rowOff>
    </xdr:from>
    <xdr:to>
      <xdr:col>5</xdr:col>
      <xdr:colOff>3298</xdr:colOff>
      <xdr:row>62</xdr:row>
      <xdr:rowOff>11464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E10F0C66-CB5D-4704-89C2-D148501C27A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9" cstate="screen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1099292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63</xdr:row>
      <xdr:rowOff>25564</xdr:rowOff>
    </xdr:from>
    <xdr:to>
      <xdr:col>5</xdr:col>
      <xdr:colOff>3298</xdr:colOff>
      <xdr:row>64</xdr:row>
      <xdr:rowOff>11464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A0725521-69B3-4EB3-9B67-CC2F319955B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9" cstate="screen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1118342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210</xdr:row>
      <xdr:rowOff>26442</xdr:rowOff>
    </xdr:from>
    <xdr:to>
      <xdr:col>5</xdr:col>
      <xdr:colOff>1936</xdr:colOff>
      <xdr:row>211</xdr:row>
      <xdr:rowOff>12342</xdr:rowOff>
    </xdr:to>
    <xdr:sp macro="" textlink="">
      <xdr:nvSpPr>
        <xdr:cNvPr id="127" name="Прямоугольник 126">
          <a:extLst>
            <a:ext uri="{FF2B5EF4-FFF2-40B4-BE49-F238E27FC236}">
              <a16:creationId xmlns:a16="http://schemas.microsoft.com/office/drawing/2014/main" id="{886DE581-A3E8-49B2-8F6E-4ACE310D9920}"/>
            </a:ext>
          </a:extLst>
        </xdr:cNvPr>
        <xdr:cNvSpPr>
          <a:spLocks/>
        </xdr:cNvSpPr>
      </xdr:nvSpPr>
      <xdr:spPr>
        <a:xfrm>
          <a:off x="2636450" y="35796899"/>
          <a:ext cx="478800" cy="176400"/>
        </a:xfrm>
        <a:prstGeom prst="rect">
          <a:avLst/>
        </a:prstGeom>
        <a:blipFill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211</xdr:row>
      <xdr:rowOff>26442</xdr:rowOff>
    </xdr:from>
    <xdr:to>
      <xdr:col>5</xdr:col>
      <xdr:colOff>1936</xdr:colOff>
      <xdr:row>212</xdr:row>
      <xdr:rowOff>12342</xdr:rowOff>
    </xdr:to>
    <xdr:sp macro="" textlink="">
      <xdr:nvSpPr>
        <xdr:cNvPr id="128" name="Прямоугольник 127">
          <a:extLst>
            <a:ext uri="{FF2B5EF4-FFF2-40B4-BE49-F238E27FC236}">
              <a16:creationId xmlns:a16="http://schemas.microsoft.com/office/drawing/2014/main" id="{EDC4B4AF-98B5-4A22-AA3E-C487A4552D2E}"/>
            </a:ext>
          </a:extLst>
        </xdr:cNvPr>
        <xdr:cNvSpPr>
          <a:spLocks/>
        </xdr:cNvSpPr>
      </xdr:nvSpPr>
      <xdr:spPr>
        <a:xfrm>
          <a:off x="2636450" y="35987399"/>
          <a:ext cx="478800" cy="176400"/>
        </a:xfrm>
        <a:prstGeom prst="rect">
          <a:avLst/>
        </a:prstGeom>
        <a:blipFill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212</xdr:row>
      <xdr:rowOff>26442</xdr:rowOff>
    </xdr:from>
    <xdr:to>
      <xdr:col>5</xdr:col>
      <xdr:colOff>1936</xdr:colOff>
      <xdr:row>213</xdr:row>
      <xdr:rowOff>12342</xdr:rowOff>
    </xdr:to>
    <xdr:sp macro="" textlink="">
      <xdr:nvSpPr>
        <xdr:cNvPr id="129" name="Прямоугольник 128">
          <a:extLst>
            <a:ext uri="{FF2B5EF4-FFF2-40B4-BE49-F238E27FC236}">
              <a16:creationId xmlns:a16="http://schemas.microsoft.com/office/drawing/2014/main" id="{64F74293-EDEF-4B0E-915C-F9B0FE80F614}"/>
            </a:ext>
          </a:extLst>
        </xdr:cNvPr>
        <xdr:cNvSpPr>
          <a:spLocks/>
        </xdr:cNvSpPr>
      </xdr:nvSpPr>
      <xdr:spPr>
        <a:xfrm>
          <a:off x="2636450" y="36177899"/>
          <a:ext cx="478800" cy="176400"/>
        </a:xfrm>
        <a:prstGeom prst="rect">
          <a:avLst/>
        </a:prstGeom>
        <a:blipFill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213</xdr:row>
      <xdr:rowOff>26442</xdr:rowOff>
    </xdr:from>
    <xdr:to>
      <xdr:col>5</xdr:col>
      <xdr:colOff>1936</xdr:colOff>
      <xdr:row>214</xdr:row>
      <xdr:rowOff>12342</xdr:rowOff>
    </xdr:to>
    <xdr:sp macro="" textlink="">
      <xdr:nvSpPr>
        <xdr:cNvPr id="130" name="Прямоугольник 129">
          <a:extLst>
            <a:ext uri="{FF2B5EF4-FFF2-40B4-BE49-F238E27FC236}">
              <a16:creationId xmlns:a16="http://schemas.microsoft.com/office/drawing/2014/main" id="{A582CBE2-AAA5-4560-9516-CB560E6CC2B4}"/>
            </a:ext>
          </a:extLst>
        </xdr:cNvPr>
        <xdr:cNvSpPr>
          <a:spLocks/>
        </xdr:cNvSpPr>
      </xdr:nvSpPr>
      <xdr:spPr>
        <a:xfrm>
          <a:off x="2636450" y="36368399"/>
          <a:ext cx="478800" cy="176400"/>
        </a:xfrm>
        <a:prstGeom prst="rect">
          <a:avLst/>
        </a:prstGeom>
        <a:blipFill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214</xdr:row>
      <xdr:rowOff>20999</xdr:rowOff>
    </xdr:from>
    <xdr:to>
      <xdr:col>5</xdr:col>
      <xdr:colOff>1936</xdr:colOff>
      <xdr:row>215</xdr:row>
      <xdr:rowOff>6899</xdr:rowOff>
    </xdr:to>
    <xdr:sp macro="" textlink="">
      <xdr:nvSpPr>
        <xdr:cNvPr id="131" name="Прямоугольник 130">
          <a:extLst>
            <a:ext uri="{FF2B5EF4-FFF2-40B4-BE49-F238E27FC236}">
              <a16:creationId xmlns:a16="http://schemas.microsoft.com/office/drawing/2014/main" id="{E59C2BDA-A391-4A4A-A25B-C4D57E3F768B}"/>
            </a:ext>
          </a:extLst>
        </xdr:cNvPr>
        <xdr:cNvSpPr>
          <a:spLocks/>
        </xdr:cNvSpPr>
      </xdr:nvSpPr>
      <xdr:spPr>
        <a:xfrm>
          <a:off x="2636450" y="36553456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215</xdr:row>
      <xdr:rowOff>20999</xdr:rowOff>
    </xdr:from>
    <xdr:to>
      <xdr:col>5</xdr:col>
      <xdr:colOff>1936</xdr:colOff>
      <xdr:row>216</xdr:row>
      <xdr:rowOff>6899</xdr:rowOff>
    </xdr:to>
    <xdr:sp macro="" textlink="">
      <xdr:nvSpPr>
        <xdr:cNvPr id="132" name="Прямоугольник 131">
          <a:extLst>
            <a:ext uri="{FF2B5EF4-FFF2-40B4-BE49-F238E27FC236}">
              <a16:creationId xmlns:a16="http://schemas.microsoft.com/office/drawing/2014/main" id="{CB99D564-916F-4B0E-ABD4-E0D6A1720DC8}"/>
            </a:ext>
          </a:extLst>
        </xdr:cNvPr>
        <xdr:cNvSpPr>
          <a:spLocks/>
        </xdr:cNvSpPr>
      </xdr:nvSpPr>
      <xdr:spPr>
        <a:xfrm>
          <a:off x="2636450" y="36743956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216</xdr:row>
      <xdr:rowOff>20999</xdr:rowOff>
    </xdr:from>
    <xdr:to>
      <xdr:col>5</xdr:col>
      <xdr:colOff>1936</xdr:colOff>
      <xdr:row>217</xdr:row>
      <xdr:rowOff>6899</xdr:rowOff>
    </xdr:to>
    <xdr:sp macro="" textlink="">
      <xdr:nvSpPr>
        <xdr:cNvPr id="133" name="Прямоугольник 132">
          <a:extLst>
            <a:ext uri="{FF2B5EF4-FFF2-40B4-BE49-F238E27FC236}">
              <a16:creationId xmlns:a16="http://schemas.microsoft.com/office/drawing/2014/main" id="{F8C59E23-7C1A-4EA5-AF96-FAB6BE787933}"/>
            </a:ext>
          </a:extLst>
        </xdr:cNvPr>
        <xdr:cNvSpPr>
          <a:spLocks/>
        </xdr:cNvSpPr>
      </xdr:nvSpPr>
      <xdr:spPr>
        <a:xfrm>
          <a:off x="2636450" y="36934456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217</xdr:row>
      <xdr:rowOff>20999</xdr:rowOff>
    </xdr:from>
    <xdr:to>
      <xdr:col>5</xdr:col>
      <xdr:colOff>1936</xdr:colOff>
      <xdr:row>218</xdr:row>
      <xdr:rowOff>6899</xdr:rowOff>
    </xdr:to>
    <xdr:sp macro="" textlink="">
      <xdr:nvSpPr>
        <xdr:cNvPr id="134" name="Прямоугольник 133">
          <a:extLst>
            <a:ext uri="{FF2B5EF4-FFF2-40B4-BE49-F238E27FC236}">
              <a16:creationId xmlns:a16="http://schemas.microsoft.com/office/drawing/2014/main" id="{1BA344A3-DC37-45A3-BB95-98FAE20A648B}"/>
            </a:ext>
          </a:extLst>
        </xdr:cNvPr>
        <xdr:cNvSpPr>
          <a:spLocks/>
        </xdr:cNvSpPr>
      </xdr:nvSpPr>
      <xdr:spPr>
        <a:xfrm>
          <a:off x="2636450" y="37124956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218</xdr:row>
      <xdr:rowOff>20999</xdr:rowOff>
    </xdr:from>
    <xdr:to>
      <xdr:col>5</xdr:col>
      <xdr:colOff>1936</xdr:colOff>
      <xdr:row>219</xdr:row>
      <xdr:rowOff>6899</xdr:rowOff>
    </xdr:to>
    <xdr:sp macro="" textlink="">
      <xdr:nvSpPr>
        <xdr:cNvPr id="135" name="Прямоугольник 134">
          <a:extLst>
            <a:ext uri="{FF2B5EF4-FFF2-40B4-BE49-F238E27FC236}">
              <a16:creationId xmlns:a16="http://schemas.microsoft.com/office/drawing/2014/main" id="{C6B47461-2C8F-4D9F-A73F-16ABE76456CD}"/>
            </a:ext>
          </a:extLst>
        </xdr:cNvPr>
        <xdr:cNvSpPr>
          <a:spLocks/>
        </xdr:cNvSpPr>
      </xdr:nvSpPr>
      <xdr:spPr>
        <a:xfrm>
          <a:off x="2636450" y="37315456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219</xdr:row>
      <xdr:rowOff>26442</xdr:rowOff>
    </xdr:from>
    <xdr:to>
      <xdr:col>5</xdr:col>
      <xdr:colOff>1936</xdr:colOff>
      <xdr:row>220</xdr:row>
      <xdr:rowOff>12342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914211DF-3F12-4AF0-8A3C-64A9CB3E7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375113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220</xdr:row>
      <xdr:rowOff>26442</xdr:rowOff>
    </xdr:from>
    <xdr:to>
      <xdr:col>5</xdr:col>
      <xdr:colOff>1936</xdr:colOff>
      <xdr:row>221</xdr:row>
      <xdr:rowOff>12342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38F8FB20-C157-4838-BFF5-656542BBA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377018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221</xdr:row>
      <xdr:rowOff>26442</xdr:rowOff>
    </xdr:from>
    <xdr:to>
      <xdr:col>5</xdr:col>
      <xdr:colOff>1936</xdr:colOff>
      <xdr:row>222</xdr:row>
      <xdr:rowOff>12342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3B30BA16-C30D-46DA-8539-812DFFAB9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378923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333</xdr:row>
      <xdr:rowOff>23808</xdr:rowOff>
    </xdr:from>
    <xdr:to>
      <xdr:col>5</xdr:col>
      <xdr:colOff>3298</xdr:colOff>
      <xdr:row>334</xdr:row>
      <xdr:rowOff>9708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B786F6F8-1AA1-40A0-87BB-D9C1116C7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56177765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224</xdr:row>
      <xdr:rowOff>26442</xdr:rowOff>
    </xdr:from>
    <xdr:to>
      <xdr:col>5</xdr:col>
      <xdr:colOff>1936</xdr:colOff>
      <xdr:row>225</xdr:row>
      <xdr:rowOff>12342</xdr:rowOff>
    </xdr:to>
    <xdr:sp macro="" textlink="">
      <xdr:nvSpPr>
        <xdr:cNvPr id="140" name="Прямоугольник 139">
          <a:extLst>
            <a:ext uri="{FF2B5EF4-FFF2-40B4-BE49-F238E27FC236}">
              <a16:creationId xmlns:a16="http://schemas.microsoft.com/office/drawing/2014/main" id="{D68B7B0F-3D1A-4C6D-B0DD-E73F6D3506E0}"/>
            </a:ext>
          </a:extLst>
        </xdr:cNvPr>
        <xdr:cNvSpPr>
          <a:spLocks/>
        </xdr:cNvSpPr>
      </xdr:nvSpPr>
      <xdr:spPr>
        <a:xfrm>
          <a:off x="2636450" y="38273399"/>
          <a:ext cx="478800" cy="176400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225</xdr:row>
      <xdr:rowOff>26442</xdr:rowOff>
    </xdr:from>
    <xdr:to>
      <xdr:col>5</xdr:col>
      <xdr:colOff>1936</xdr:colOff>
      <xdr:row>226</xdr:row>
      <xdr:rowOff>12342</xdr:rowOff>
    </xdr:to>
    <xdr:sp macro="" textlink="">
      <xdr:nvSpPr>
        <xdr:cNvPr id="141" name="Прямоугольник 140">
          <a:extLst>
            <a:ext uri="{FF2B5EF4-FFF2-40B4-BE49-F238E27FC236}">
              <a16:creationId xmlns:a16="http://schemas.microsoft.com/office/drawing/2014/main" id="{7B03D03B-14C3-49CF-A30C-8F14C1FDB078}"/>
            </a:ext>
          </a:extLst>
        </xdr:cNvPr>
        <xdr:cNvSpPr>
          <a:spLocks/>
        </xdr:cNvSpPr>
      </xdr:nvSpPr>
      <xdr:spPr>
        <a:xfrm>
          <a:off x="2636450" y="38463899"/>
          <a:ext cx="478800" cy="176400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226</xdr:row>
      <xdr:rowOff>26442</xdr:rowOff>
    </xdr:from>
    <xdr:to>
      <xdr:col>5</xdr:col>
      <xdr:colOff>1936</xdr:colOff>
      <xdr:row>227</xdr:row>
      <xdr:rowOff>12342</xdr:rowOff>
    </xdr:to>
    <xdr:sp macro="" textlink="">
      <xdr:nvSpPr>
        <xdr:cNvPr id="142" name="Прямоугольник 141">
          <a:extLst>
            <a:ext uri="{FF2B5EF4-FFF2-40B4-BE49-F238E27FC236}">
              <a16:creationId xmlns:a16="http://schemas.microsoft.com/office/drawing/2014/main" id="{88F46F2C-3AB8-4839-A855-5D3BE3ECC32A}"/>
            </a:ext>
          </a:extLst>
        </xdr:cNvPr>
        <xdr:cNvSpPr>
          <a:spLocks/>
        </xdr:cNvSpPr>
      </xdr:nvSpPr>
      <xdr:spPr>
        <a:xfrm>
          <a:off x="2636450" y="38654399"/>
          <a:ext cx="478800" cy="176400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227</xdr:row>
      <xdr:rowOff>29163</xdr:rowOff>
    </xdr:from>
    <xdr:to>
      <xdr:col>5</xdr:col>
      <xdr:colOff>3298</xdr:colOff>
      <xdr:row>228</xdr:row>
      <xdr:rowOff>15063</xdr:rowOff>
    </xdr:to>
    <xdr:sp macro="" textlink="">
      <xdr:nvSpPr>
        <xdr:cNvPr id="143" name="Прямоугольник 142">
          <a:extLst>
            <a:ext uri="{FF2B5EF4-FFF2-40B4-BE49-F238E27FC236}">
              <a16:creationId xmlns:a16="http://schemas.microsoft.com/office/drawing/2014/main" id="{0142130C-23CD-47CA-8861-734B34F93B50}"/>
            </a:ext>
          </a:extLst>
        </xdr:cNvPr>
        <xdr:cNvSpPr>
          <a:spLocks/>
        </xdr:cNvSpPr>
      </xdr:nvSpPr>
      <xdr:spPr>
        <a:xfrm>
          <a:off x="2637812" y="38847620"/>
          <a:ext cx="478800" cy="176400"/>
        </a:xfrm>
        <a:prstGeom prst="rect">
          <a:avLst/>
        </a:prstGeom>
        <a:blipFill>
          <a:blip xmlns:r="http://schemas.openxmlformats.org/officeDocument/2006/relationships" r:embed="rId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230</xdr:row>
      <xdr:rowOff>29163</xdr:rowOff>
    </xdr:from>
    <xdr:to>
      <xdr:col>5</xdr:col>
      <xdr:colOff>3298</xdr:colOff>
      <xdr:row>231</xdr:row>
      <xdr:rowOff>15063</xdr:rowOff>
    </xdr:to>
    <xdr:sp macro="" textlink="">
      <xdr:nvSpPr>
        <xdr:cNvPr id="144" name="Прямоугольник 143">
          <a:extLst>
            <a:ext uri="{FF2B5EF4-FFF2-40B4-BE49-F238E27FC236}">
              <a16:creationId xmlns:a16="http://schemas.microsoft.com/office/drawing/2014/main" id="{01A02217-017A-409E-90B9-221950231F96}"/>
            </a:ext>
          </a:extLst>
        </xdr:cNvPr>
        <xdr:cNvSpPr>
          <a:spLocks/>
        </xdr:cNvSpPr>
      </xdr:nvSpPr>
      <xdr:spPr>
        <a:xfrm>
          <a:off x="2637812" y="39038120"/>
          <a:ext cx="478800" cy="176400"/>
        </a:xfrm>
        <a:prstGeom prst="rect">
          <a:avLst/>
        </a:prstGeom>
        <a:blipFill>
          <a:blip xmlns:r="http://schemas.openxmlformats.org/officeDocument/2006/relationships" r:embed="rId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231</xdr:row>
      <xdr:rowOff>20999</xdr:rowOff>
    </xdr:from>
    <xdr:to>
      <xdr:col>5</xdr:col>
      <xdr:colOff>1936</xdr:colOff>
      <xdr:row>232</xdr:row>
      <xdr:rowOff>6899</xdr:rowOff>
    </xdr:to>
    <xdr:sp macro="" textlink="">
      <xdr:nvSpPr>
        <xdr:cNvPr id="145" name="Прямоугольник 144">
          <a:extLst>
            <a:ext uri="{FF2B5EF4-FFF2-40B4-BE49-F238E27FC236}">
              <a16:creationId xmlns:a16="http://schemas.microsoft.com/office/drawing/2014/main" id="{DB6C063C-7354-40CC-A185-2298056EEAED}"/>
            </a:ext>
          </a:extLst>
        </xdr:cNvPr>
        <xdr:cNvSpPr>
          <a:spLocks/>
        </xdr:cNvSpPr>
      </xdr:nvSpPr>
      <xdr:spPr>
        <a:xfrm>
          <a:off x="2636450" y="39220456"/>
          <a:ext cx="478800" cy="176400"/>
        </a:xfrm>
        <a:prstGeom prst="rect">
          <a:avLst/>
        </a:prstGeom>
        <a:blipFill>
          <a:blip xmlns:r="http://schemas.openxmlformats.org/officeDocument/2006/relationships" r:embed="rId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232</xdr:row>
      <xdr:rowOff>26441</xdr:rowOff>
    </xdr:from>
    <xdr:to>
      <xdr:col>5</xdr:col>
      <xdr:colOff>1936</xdr:colOff>
      <xdr:row>233</xdr:row>
      <xdr:rowOff>12341</xdr:rowOff>
    </xdr:to>
    <xdr:sp macro="" textlink="">
      <xdr:nvSpPr>
        <xdr:cNvPr id="146" name="Прямоугольник 145">
          <a:extLst>
            <a:ext uri="{FF2B5EF4-FFF2-40B4-BE49-F238E27FC236}">
              <a16:creationId xmlns:a16="http://schemas.microsoft.com/office/drawing/2014/main" id="{45082314-BA88-40BC-95E7-1DE57DDD1223}"/>
            </a:ext>
          </a:extLst>
        </xdr:cNvPr>
        <xdr:cNvSpPr>
          <a:spLocks/>
        </xdr:cNvSpPr>
      </xdr:nvSpPr>
      <xdr:spPr>
        <a:xfrm>
          <a:off x="2636450" y="39416398"/>
          <a:ext cx="478800" cy="176400"/>
        </a:xfrm>
        <a:prstGeom prst="rect">
          <a:avLst/>
        </a:prstGeom>
        <a:blipFill>
          <a:blip xmlns:r="http://schemas.openxmlformats.org/officeDocument/2006/relationships" r:embed="rId7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235</xdr:row>
      <xdr:rowOff>13220</xdr:rowOff>
    </xdr:from>
    <xdr:to>
      <xdr:col>5</xdr:col>
      <xdr:colOff>1936</xdr:colOff>
      <xdr:row>235</xdr:row>
      <xdr:rowOff>189620</xdr:rowOff>
    </xdr:to>
    <xdr:sp macro="" textlink="">
      <xdr:nvSpPr>
        <xdr:cNvPr id="147" name="Прямоугольник 146">
          <a:extLst>
            <a:ext uri="{FF2B5EF4-FFF2-40B4-BE49-F238E27FC236}">
              <a16:creationId xmlns:a16="http://schemas.microsoft.com/office/drawing/2014/main" id="{99460F2B-F5E8-4777-98B0-BAD29B4C6DD7}"/>
            </a:ext>
          </a:extLst>
        </xdr:cNvPr>
        <xdr:cNvSpPr>
          <a:spLocks/>
        </xdr:cNvSpPr>
      </xdr:nvSpPr>
      <xdr:spPr>
        <a:xfrm>
          <a:off x="2636450" y="39974677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7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80</xdr:row>
      <xdr:rowOff>26442</xdr:rowOff>
    </xdr:from>
    <xdr:to>
      <xdr:col>5</xdr:col>
      <xdr:colOff>1936</xdr:colOff>
      <xdr:row>81</xdr:row>
      <xdr:rowOff>12342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134D1E75-3ABA-49BE-A964-EB7B71C49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142322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240</xdr:row>
      <xdr:rowOff>26442</xdr:rowOff>
    </xdr:from>
    <xdr:to>
      <xdr:col>5</xdr:col>
      <xdr:colOff>1936</xdr:colOff>
      <xdr:row>241</xdr:row>
      <xdr:rowOff>12342</xdr:rowOff>
    </xdr:to>
    <xdr:sp macro="" textlink="">
      <xdr:nvSpPr>
        <xdr:cNvPr id="151" name="Прямоугольник 150">
          <a:extLst>
            <a:ext uri="{FF2B5EF4-FFF2-40B4-BE49-F238E27FC236}">
              <a16:creationId xmlns:a16="http://schemas.microsoft.com/office/drawing/2014/main" id="{BC44A847-0735-4287-8F10-4835BACE1913}"/>
            </a:ext>
          </a:extLst>
        </xdr:cNvPr>
        <xdr:cNvSpPr>
          <a:spLocks/>
        </xdr:cNvSpPr>
      </xdr:nvSpPr>
      <xdr:spPr>
        <a:xfrm>
          <a:off x="2636450" y="40749899"/>
          <a:ext cx="478800" cy="176400"/>
        </a:xfrm>
        <a:prstGeom prst="rect">
          <a:avLst/>
        </a:prstGeom>
        <a:blipFill>
          <a:blip xmlns:r="http://schemas.openxmlformats.org/officeDocument/2006/relationships" r:embed="rId8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241</xdr:row>
      <xdr:rowOff>26442</xdr:rowOff>
    </xdr:from>
    <xdr:to>
      <xdr:col>5</xdr:col>
      <xdr:colOff>1936</xdr:colOff>
      <xdr:row>242</xdr:row>
      <xdr:rowOff>12342</xdr:rowOff>
    </xdr:to>
    <xdr:sp macro="" textlink="">
      <xdr:nvSpPr>
        <xdr:cNvPr id="152" name="Прямоугольник 151">
          <a:extLst>
            <a:ext uri="{FF2B5EF4-FFF2-40B4-BE49-F238E27FC236}">
              <a16:creationId xmlns:a16="http://schemas.microsoft.com/office/drawing/2014/main" id="{5219B541-8E44-45FF-8BF5-FFFB9B81F1C6}"/>
            </a:ext>
          </a:extLst>
        </xdr:cNvPr>
        <xdr:cNvSpPr>
          <a:spLocks/>
        </xdr:cNvSpPr>
      </xdr:nvSpPr>
      <xdr:spPr>
        <a:xfrm>
          <a:off x="2636450" y="40940399"/>
          <a:ext cx="478800" cy="176400"/>
        </a:xfrm>
        <a:prstGeom prst="rect">
          <a:avLst/>
        </a:prstGeom>
        <a:blipFill>
          <a:blip xmlns:r="http://schemas.openxmlformats.org/officeDocument/2006/relationships" r:embed="rId8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246</xdr:row>
      <xdr:rowOff>31885</xdr:rowOff>
    </xdr:from>
    <xdr:to>
      <xdr:col>5</xdr:col>
      <xdr:colOff>1936</xdr:colOff>
      <xdr:row>247</xdr:row>
      <xdr:rowOff>17785</xdr:rowOff>
    </xdr:to>
    <xdr:sp macro="" textlink="">
      <xdr:nvSpPr>
        <xdr:cNvPr id="153" name="Прямоугольник 152">
          <a:extLst>
            <a:ext uri="{FF2B5EF4-FFF2-40B4-BE49-F238E27FC236}">
              <a16:creationId xmlns:a16="http://schemas.microsoft.com/office/drawing/2014/main" id="{124C1C7B-C3EB-4458-BF94-999511F58667}"/>
            </a:ext>
          </a:extLst>
        </xdr:cNvPr>
        <xdr:cNvSpPr>
          <a:spLocks/>
        </xdr:cNvSpPr>
      </xdr:nvSpPr>
      <xdr:spPr>
        <a:xfrm>
          <a:off x="2636450" y="42126942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83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249</xdr:row>
      <xdr:rowOff>26442</xdr:rowOff>
    </xdr:from>
    <xdr:to>
      <xdr:col>5</xdr:col>
      <xdr:colOff>1936</xdr:colOff>
      <xdr:row>250</xdr:row>
      <xdr:rowOff>12342</xdr:rowOff>
    </xdr:to>
    <xdr:sp macro="" textlink="">
      <xdr:nvSpPr>
        <xdr:cNvPr id="154" name="Прямоугольник 153">
          <a:extLst>
            <a:ext uri="{FF2B5EF4-FFF2-40B4-BE49-F238E27FC236}">
              <a16:creationId xmlns:a16="http://schemas.microsoft.com/office/drawing/2014/main" id="{A11D1D78-A10A-47A4-8EC4-3C3EAAD8C1B4}"/>
            </a:ext>
          </a:extLst>
        </xdr:cNvPr>
        <xdr:cNvSpPr>
          <a:spLocks/>
        </xdr:cNvSpPr>
      </xdr:nvSpPr>
      <xdr:spPr>
        <a:xfrm>
          <a:off x="366779" y="430631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83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250</xdr:row>
      <xdr:rowOff>31885</xdr:rowOff>
    </xdr:from>
    <xdr:to>
      <xdr:col>5</xdr:col>
      <xdr:colOff>1936</xdr:colOff>
      <xdr:row>251</xdr:row>
      <xdr:rowOff>17785</xdr:rowOff>
    </xdr:to>
    <xdr:sp macro="" textlink="">
      <xdr:nvSpPr>
        <xdr:cNvPr id="155" name="Прямоугольник 154">
          <a:extLst>
            <a:ext uri="{FF2B5EF4-FFF2-40B4-BE49-F238E27FC236}">
              <a16:creationId xmlns:a16="http://schemas.microsoft.com/office/drawing/2014/main" id="{E148A51C-2E01-4E3A-96F0-44A866DDBC19}"/>
            </a:ext>
          </a:extLst>
        </xdr:cNvPr>
        <xdr:cNvSpPr>
          <a:spLocks/>
        </xdr:cNvSpPr>
      </xdr:nvSpPr>
      <xdr:spPr>
        <a:xfrm>
          <a:off x="2636450" y="42507942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83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251</xdr:row>
      <xdr:rowOff>26442</xdr:rowOff>
    </xdr:from>
    <xdr:to>
      <xdr:col>5</xdr:col>
      <xdr:colOff>1936</xdr:colOff>
      <xdr:row>252</xdr:row>
      <xdr:rowOff>12342</xdr:rowOff>
    </xdr:to>
    <xdr:sp macro="" textlink="">
      <xdr:nvSpPr>
        <xdr:cNvPr id="156" name="Прямоугольник 155">
          <a:extLst>
            <a:ext uri="{FF2B5EF4-FFF2-40B4-BE49-F238E27FC236}">
              <a16:creationId xmlns:a16="http://schemas.microsoft.com/office/drawing/2014/main" id="{9E8D77A4-4CF3-4355-A22F-BE086D6217E7}"/>
            </a:ext>
          </a:extLst>
        </xdr:cNvPr>
        <xdr:cNvSpPr>
          <a:spLocks/>
        </xdr:cNvSpPr>
      </xdr:nvSpPr>
      <xdr:spPr>
        <a:xfrm>
          <a:off x="2636450" y="426929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83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255</xdr:row>
      <xdr:rowOff>25563</xdr:rowOff>
    </xdr:from>
    <xdr:to>
      <xdr:col>5</xdr:col>
      <xdr:colOff>1936</xdr:colOff>
      <xdr:row>256</xdr:row>
      <xdr:rowOff>11463</xdr:rowOff>
    </xdr:to>
    <xdr:sp macro="" textlink="">
      <xdr:nvSpPr>
        <xdr:cNvPr id="157" name="Прямоугольник 156">
          <a:extLst>
            <a:ext uri="{FF2B5EF4-FFF2-40B4-BE49-F238E27FC236}">
              <a16:creationId xmlns:a16="http://schemas.microsoft.com/office/drawing/2014/main" id="{41C822A6-8C26-4891-AF03-2F52954696AD}"/>
            </a:ext>
          </a:extLst>
        </xdr:cNvPr>
        <xdr:cNvSpPr>
          <a:spLocks/>
        </xdr:cNvSpPr>
      </xdr:nvSpPr>
      <xdr:spPr>
        <a:xfrm>
          <a:off x="2636450" y="43263620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257</xdr:row>
      <xdr:rowOff>25563</xdr:rowOff>
    </xdr:from>
    <xdr:to>
      <xdr:col>5</xdr:col>
      <xdr:colOff>1936</xdr:colOff>
      <xdr:row>258</xdr:row>
      <xdr:rowOff>11463</xdr:rowOff>
    </xdr:to>
    <xdr:sp macro="" textlink="">
      <xdr:nvSpPr>
        <xdr:cNvPr id="158" name="Прямоугольник 157">
          <a:extLst>
            <a:ext uri="{FF2B5EF4-FFF2-40B4-BE49-F238E27FC236}">
              <a16:creationId xmlns:a16="http://schemas.microsoft.com/office/drawing/2014/main" id="{C925A052-D5CE-47D2-9C50-AA301AC9ACFD}"/>
            </a:ext>
          </a:extLst>
        </xdr:cNvPr>
        <xdr:cNvSpPr>
          <a:spLocks/>
        </xdr:cNvSpPr>
      </xdr:nvSpPr>
      <xdr:spPr>
        <a:xfrm>
          <a:off x="2636450" y="43454120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259</xdr:row>
      <xdr:rowOff>25563</xdr:rowOff>
    </xdr:from>
    <xdr:to>
      <xdr:col>5</xdr:col>
      <xdr:colOff>1936</xdr:colOff>
      <xdr:row>260</xdr:row>
      <xdr:rowOff>11463</xdr:rowOff>
    </xdr:to>
    <xdr:sp macro="" textlink="">
      <xdr:nvSpPr>
        <xdr:cNvPr id="159" name="Прямоугольник 158">
          <a:extLst>
            <a:ext uri="{FF2B5EF4-FFF2-40B4-BE49-F238E27FC236}">
              <a16:creationId xmlns:a16="http://schemas.microsoft.com/office/drawing/2014/main" id="{00A9AD70-8FB4-443F-86A4-B5CB7E04984B}"/>
            </a:ext>
          </a:extLst>
        </xdr:cNvPr>
        <xdr:cNvSpPr>
          <a:spLocks/>
        </xdr:cNvSpPr>
      </xdr:nvSpPr>
      <xdr:spPr>
        <a:xfrm>
          <a:off x="2636450" y="43644620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260</xdr:row>
      <xdr:rowOff>25563</xdr:rowOff>
    </xdr:from>
    <xdr:to>
      <xdr:col>5</xdr:col>
      <xdr:colOff>1936</xdr:colOff>
      <xdr:row>261</xdr:row>
      <xdr:rowOff>11463</xdr:rowOff>
    </xdr:to>
    <xdr:sp macro="" textlink="">
      <xdr:nvSpPr>
        <xdr:cNvPr id="160" name="Прямоугольник 159">
          <a:extLst>
            <a:ext uri="{FF2B5EF4-FFF2-40B4-BE49-F238E27FC236}">
              <a16:creationId xmlns:a16="http://schemas.microsoft.com/office/drawing/2014/main" id="{EE09FAFC-9156-466E-93A5-537C29A97FC4}"/>
            </a:ext>
          </a:extLst>
        </xdr:cNvPr>
        <xdr:cNvSpPr>
          <a:spLocks/>
        </xdr:cNvSpPr>
      </xdr:nvSpPr>
      <xdr:spPr>
        <a:xfrm>
          <a:off x="2636450" y="43835120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253</xdr:row>
      <xdr:rowOff>26441</xdr:rowOff>
    </xdr:from>
    <xdr:to>
      <xdr:col>5</xdr:col>
      <xdr:colOff>1936</xdr:colOff>
      <xdr:row>254</xdr:row>
      <xdr:rowOff>12341</xdr:rowOff>
    </xdr:to>
    <xdr:sp macro="" textlink="">
      <xdr:nvSpPr>
        <xdr:cNvPr id="162" name="Прямоугольник 161">
          <a:extLst>
            <a:ext uri="{FF2B5EF4-FFF2-40B4-BE49-F238E27FC236}">
              <a16:creationId xmlns:a16="http://schemas.microsoft.com/office/drawing/2014/main" id="{82083A62-FBEE-4E62-B9A2-F8D7334FD5D0}"/>
            </a:ext>
          </a:extLst>
        </xdr:cNvPr>
        <xdr:cNvSpPr>
          <a:spLocks/>
        </xdr:cNvSpPr>
      </xdr:nvSpPr>
      <xdr:spPr>
        <a:xfrm>
          <a:off x="2636450" y="42883498"/>
          <a:ext cx="478800" cy="176400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254</xdr:row>
      <xdr:rowOff>26441</xdr:rowOff>
    </xdr:from>
    <xdr:to>
      <xdr:col>5</xdr:col>
      <xdr:colOff>1936</xdr:colOff>
      <xdr:row>255</xdr:row>
      <xdr:rowOff>12341</xdr:rowOff>
    </xdr:to>
    <xdr:sp macro="" textlink="">
      <xdr:nvSpPr>
        <xdr:cNvPr id="163" name="Прямоугольник 162">
          <a:extLst>
            <a:ext uri="{FF2B5EF4-FFF2-40B4-BE49-F238E27FC236}">
              <a16:creationId xmlns:a16="http://schemas.microsoft.com/office/drawing/2014/main" id="{22ED5341-7FDD-46A4-A50F-0C5CD064461C}"/>
            </a:ext>
          </a:extLst>
        </xdr:cNvPr>
        <xdr:cNvSpPr>
          <a:spLocks/>
        </xdr:cNvSpPr>
      </xdr:nvSpPr>
      <xdr:spPr>
        <a:xfrm>
          <a:off x="2636450" y="43073998"/>
          <a:ext cx="478800" cy="176400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263</xdr:row>
      <xdr:rowOff>26442</xdr:rowOff>
    </xdr:from>
    <xdr:to>
      <xdr:col>5</xdr:col>
      <xdr:colOff>1936</xdr:colOff>
      <xdr:row>264</xdr:row>
      <xdr:rowOff>12342</xdr:rowOff>
    </xdr:to>
    <xdr:sp macro="" textlink="">
      <xdr:nvSpPr>
        <xdr:cNvPr id="164" name="Прямоугольник 163">
          <a:extLst>
            <a:ext uri="{FF2B5EF4-FFF2-40B4-BE49-F238E27FC236}">
              <a16:creationId xmlns:a16="http://schemas.microsoft.com/office/drawing/2014/main" id="{7024566B-0D58-4A62-A6CC-A22CEC5957A5}"/>
            </a:ext>
          </a:extLst>
        </xdr:cNvPr>
        <xdr:cNvSpPr>
          <a:spLocks/>
        </xdr:cNvSpPr>
      </xdr:nvSpPr>
      <xdr:spPr>
        <a:xfrm>
          <a:off x="2636450" y="44407499"/>
          <a:ext cx="478800" cy="176400"/>
        </a:xfrm>
        <a:prstGeom prst="rect">
          <a:avLst/>
        </a:prstGeom>
        <a:blipFill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264</xdr:row>
      <xdr:rowOff>26442</xdr:rowOff>
    </xdr:from>
    <xdr:to>
      <xdr:col>5</xdr:col>
      <xdr:colOff>1936</xdr:colOff>
      <xdr:row>265</xdr:row>
      <xdr:rowOff>12342</xdr:rowOff>
    </xdr:to>
    <xdr:sp macro="" textlink="">
      <xdr:nvSpPr>
        <xdr:cNvPr id="165" name="Прямоугольник 164">
          <a:extLst>
            <a:ext uri="{FF2B5EF4-FFF2-40B4-BE49-F238E27FC236}">
              <a16:creationId xmlns:a16="http://schemas.microsoft.com/office/drawing/2014/main" id="{14F1D2ED-963D-4C68-AF05-62F44EDB9C52}"/>
            </a:ext>
          </a:extLst>
        </xdr:cNvPr>
        <xdr:cNvSpPr>
          <a:spLocks/>
        </xdr:cNvSpPr>
      </xdr:nvSpPr>
      <xdr:spPr>
        <a:xfrm>
          <a:off x="2636450" y="44597999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267</xdr:row>
      <xdr:rowOff>26442</xdr:rowOff>
    </xdr:from>
    <xdr:to>
      <xdr:col>5</xdr:col>
      <xdr:colOff>1936</xdr:colOff>
      <xdr:row>268</xdr:row>
      <xdr:rowOff>12342</xdr:rowOff>
    </xdr:to>
    <xdr:sp macro="" textlink="">
      <xdr:nvSpPr>
        <xdr:cNvPr id="166" name="Прямоугольник 165">
          <a:extLst>
            <a:ext uri="{FF2B5EF4-FFF2-40B4-BE49-F238E27FC236}">
              <a16:creationId xmlns:a16="http://schemas.microsoft.com/office/drawing/2014/main" id="{756FA693-22FB-424D-A0BD-9E7C08DB801F}"/>
            </a:ext>
          </a:extLst>
        </xdr:cNvPr>
        <xdr:cNvSpPr>
          <a:spLocks/>
        </xdr:cNvSpPr>
      </xdr:nvSpPr>
      <xdr:spPr>
        <a:xfrm>
          <a:off x="2636450" y="44788499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269</xdr:row>
      <xdr:rowOff>26442</xdr:rowOff>
    </xdr:from>
    <xdr:to>
      <xdr:col>5</xdr:col>
      <xdr:colOff>1936</xdr:colOff>
      <xdr:row>270</xdr:row>
      <xdr:rowOff>12342</xdr:rowOff>
    </xdr:to>
    <xdr:sp macro="" textlink="">
      <xdr:nvSpPr>
        <xdr:cNvPr id="167" name="Прямоугольник 166">
          <a:extLst>
            <a:ext uri="{FF2B5EF4-FFF2-40B4-BE49-F238E27FC236}">
              <a16:creationId xmlns:a16="http://schemas.microsoft.com/office/drawing/2014/main" id="{FD1159D4-4C8F-4FBB-A39E-01F774CECAE9}"/>
            </a:ext>
          </a:extLst>
        </xdr:cNvPr>
        <xdr:cNvSpPr>
          <a:spLocks/>
        </xdr:cNvSpPr>
      </xdr:nvSpPr>
      <xdr:spPr>
        <a:xfrm>
          <a:off x="2636450" y="44978999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270</xdr:row>
      <xdr:rowOff>26442</xdr:rowOff>
    </xdr:from>
    <xdr:to>
      <xdr:col>5</xdr:col>
      <xdr:colOff>1936</xdr:colOff>
      <xdr:row>271</xdr:row>
      <xdr:rowOff>12342</xdr:rowOff>
    </xdr:to>
    <xdr:sp macro="" textlink="">
      <xdr:nvSpPr>
        <xdr:cNvPr id="168" name="Прямоугольник 167">
          <a:extLst>
            <a:ext uri="{FF2B5EF4-FFF2-40B4-BE49-F238E27FC236}">
              <a16:creationId xmlns:a16="http://schemas.microsoft.com/office/drawing/2014/main" id="{46311522-FFBB-4738-A812-89AFBC546F1B}"/>
            </a:ext>
          </a:extLst>
        </xdr:cNvPr>
        <xdr:cNvSpPr>
          <a:spLocks/>
        </xdr:cNvSpPr>
      </xdr:nvSpPr>
      <xdr:spPr>
        <a:xfrm>
          <a:off x="2636450" y="45169499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271</xdr:row>
      <xdr:rowOff>26442</xdr:rowOff>
    </xdr:from>
    <xdr:to>
      <xdr:col>5</xdr:col>
      <xdr:colOff>1936</xdr:colOff>
      <xdr:row>272</xdr:row>
      <xdr:rowOff>12342</xdr:rowOff>
    </xdr:to>
    <xdr:sp macro="" textlink="">
      <xdr:nvSpPr>
        <xdr:cNvPr id="169" name="Прямоугольник 168">
          <a:extLst>
            <a:ext uri="{FF2B5EF4-FFF2-40B4-BE49-F238E27FC236}">
              <a16:creationId xmlns:a16="http://schemas.microsoft.com/office/drawing/2014/main" id="{E72A5DCC-3727-4A61-91C0-BBEEDD7E0055}"/>
            </a:ext>
          </a:extLst>
        </xdr:cNvPr>
        <xdr:cNvSpPr>
          <a:spLocks/>
        </xdr:cNvSpPr>
      </xdr:nvSpPr>
      <xdr:spPr>
        <a:xfrm>
          <a:off x="2636450" y="45359999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272</xdr:row>
      <xdr:rowOff>26441</xdr:rowOff>
    </xdr:from>
    <xdr:to>
      <xdr:col>5</xdr:col>
      <xdr:colOff>1936</xdr:colOff>
      <xdr:row>273</xdr:row>
      <xdr:rowOff>12341</xdr:rowOff>
    </xdr:to>
    <xdr:sp macro="" textlink="">
      <xdr:nvSpPr>
        <xdr:cNvPr id="170" name="Прямоугольник 169">
          <a:extLst>
            <a:ext uri="{FF2B5EF4-FFF2-40B4-BE49-F238E27FC236}">
              <a16:creationId xmlns:a16="http://schemas.microsoft.com/office/drawing/2014/main" id="{5964678C-4B7B-4BF7-8A87-688E18140F0C}"/>
            </a:ext>
          </a:extLst>
        </xdr:cNvPr>
        <xdr:cNvSpPr>
          <a:spLocks/>
        </xdr:cNvSpPr>
      </xdr:nvSpPr>
      <xdr:spPr>
        <a:xfrm>
          <a:off x="2636450" y="45550498"/>
          <a:ext cx="478800" cy="176400"/>
        </a:xfrm>
        <a:prstGeom prst="rect">
          <a:avLst/>
        </a:prstGeom>
        <a:blipFill>
          <a:blip xmlns:r="http://schemas.openxmlformats.org/officeDocument/2006/relationships" r:embed="rId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273</xdr:row>
      <xdr:rowOff>26441</xdr:rowOff>
    </xdr:from>
    <xdr:to>
      <xdr:col>5</xdr:col>
      <xdr:colOff>1936</xdr:colOff>
      <xdr:row>274</xdr:row>
      <xdr:rowOff>12341</xdr:rowOff>
    </xdr:to>
    <xdr:sp macro="" textlink="">
      <xdr:nvSpPr>
        <xdr:cNvPr id="171" name="Прямоугольник 170">
          <a:extLst>
            <a:ext uri="{FF2B5EF4-FFF2-40B4-BE49-F238E27FC236}">
              <a16:creationId xmlns:a16="http://schemas.microsoft.com/office/drawing/2014/main" id="{8EB16863-3732-423D-9847-E1BBA4FEB46B}"/>
            </a:ext>
          </a:extLst>
        </xdr:cNvPr>
        <xdr:cNvSpPr>
          <a:spLocks/>
        </xdr:cNvSpPr>
      </xdr:nvSpPr>
      <xdr:spPr>
        <a:xfrm>
          <a:off x="2636450" y="45740998"/>
          <a:ext cx="478800" cy="176400"/>
        </a:xfrm>
        <a:prstGeom prst="rect">
          <a:avLst/>
        </a:prstGeom>
        <a:blipFill>
          <a:blip xmlns:r="http://schemas.openxmlformats.org/officeDocument/2006/relationships" r:embed="rId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274</xdr:row>
      <xdr:rowOff>26441</xdr:rowOff>
    </xdr:from>
    <xdr:to>
      <xdr:col>5</xdr:col>
      <xdr:colOff>1936</xdr:colOff>
      <xdr:row>275</xdr:row>
      <xdr:rowOff>12341</xdr:rowOff>
    </xdr:to>
    <xdr:sp macro="" textlink="">
      <xdr:nvSpPr>
        <xdr:cNvPr id="172" name="Прямоугольник 171">
          <a:extLst>
            <a:ext uri="{FF2B5EF4-FFF2-40B4-BE49-F238E27FC236}">
              <a16:creationId xmlns:a16="http://schemas.microsoft.com/office/drawing/2014/main" id="{7F8F2B36-965D-4BC1-8672-3D2E0BD80BF9}"/>
            </a:ext>
          </a:extLst>
        </xdr:cNvPr>
        <xdr:cNvSpPr>
          <a:spLocks/>
        </xdr:cNvSpPr>
      </xdr:nvSpPr>
      <xdr:spPr>
        <a:xfrm>
          <a:off x="2636450" y="45931498"/>
          <a:ext cx="478800" cy="176400"/>
        </a:xfrm>
        <a:prstGeom prst="rect">
          <a:avLst/>
        </a:prstGeom>
        <a:blipFill>
          <a:blip xmlns:r="http://schemas.openxmlformats.org/officeDocument/2006/relationships" r:embed="rId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275</xdr:row>
      <xdr:rowOff>26441</xdr:rowOff>
    </xdr:from>
    <xdr:to>
      <xdr:col>5</xdr:col>
      <xdr:colOff>1936</xdr:colOff>
      <xdr:row>276</xdr:row>
      <xdr:rowOff>12341</xdr:rowOff>
    </xdr:to>
    <xdr:sp macro="" textlink="">
      <xdr:nvSpPr>
        <xdr:cNvPr id="173" name="Прямоугольник 172">
          <a:extLst>
            <a:ext uri="{FF2B5EF4-FFF2-40B4-BE49-F238E27FC236}">
              <a16:creationId xmlns:a16="http://schemas.microsoft.com/office/drawing/2014/main" id="{BF10F933-14B7-4AE2-8435-17A6FCF604E8}"/>
            </a:ext>
          </a:extLst>
        </xdr:cNvPr>
        <xdr:cNvSpPr>
          <a:spLocks/>
        </xdr:cNvSpPr>
      </xdr:nvSpPr>
      <xdr:spPr>
        <a:xfrm>
          <a:off x="2636450" y="46121998"/>
          <a:ext cx="478800" cy="176400"/>
        </a:xfrm>
        <a:prstGeom prst="rect">
          <a:avLst/>
        </a:prstGeom>
        <a:blipFill>
          <a:blip xmlns:r="http://schemas.openxmlformats.org/officeDocument/2006/relationships" r:embed="rId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276</xdr:row>
      <xdr:rowOff>13221</xdr:rowOff>
    </xdr:from>
    <xdr:to>
      <xdr:col>5</xdr:col>
      <xdr:colOff>1936</xdr:colOff>
      <xdr:row>276</xdr:row>
      <xdr:rowOff>189621</xdr:rowOff>
    </xdr:to>
    <xdr:sp macro="" textlink="">
      <xdr:nvSpPr>
        <xdr:cNvPr id="174" name="Прямоугольник 173">
          <a:extLst>
            <a:ext uri="{FF2B5EF4-FFF2-40B4-BE49-F238E27FC236}">
              <a16:creationId xmlns:a16="http://schemas.microsoft.com/office/drawing/2014/main" id="{C822B4FD-7131-4654-8FFA-D16A7A369E13}"/>
            </a:ext>
          </a:extLst>
        </xdr:cNvPr>
        <xdr:cNvSpPr>
          <a:spLocks/>
        </xdr:cNvSpPr>
      </xdr:nvSpPr>
      <xdr:spPr>
        <a:xfrm>
          <a:off x="2636450" y="46299278"/>
          <a:ext cx="478800" cy="176400"/>
        </a:xfrm>
        <a:prstGeom prst="rect">
          <a:avLst/>
        </a:prstGeom>
        <a:blipFill>
          <a:blip xmlns:r="http://schemas.openxmlformats.org/officeDocument/2006/relationships" r:embed="rId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279</xdr:row>
      <xdr:rowOff>26442</xdr:rowOff>
    </xdr:from>
    <xdr:to>
      <xdr:col>5</xdr:col>
      <xdr:colOff>1936</xdr:colOff>
      <xdr:row>280</xdr:row>
      <xdr:rowOff>12342</xdr:rowOff>
    </xdr:to>
    <xdr:sp macro="" textlink="">
      <xdr:nvSpPr>
        <xdr:cNvPr id="175" name="Прямоугольник 174">
          <a:extLst>
            <a:ext uri="{FF2B5EF4-FFF2-40B4-BE49-F238E27FC236}">
              <a16:creationId xmlns:a16="http://schemas.microsoft.com/office/drawing/2014/main" id="{CC5994EF-042D-4AEC-988C-6384C7516429}"/>
            </a:ext>
          </a:extLst>
        </xdr:cNvPr>
        <xdr:cNvSpPr>
          <a:spLocks/>
        </xdr:cNvSpPr>
      </xdr:nvSpPr>
      <xdr:spPr>
        <a:xfrm>
          <a:off x="2636450" y="46960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280</xdr:row>
      <xdr:rowOff>26442</xdr:rowOff>
    </xdr:from>
    <xdr:to>
      <xdr:col>5</xdr:col>
      <xdr:colOff>1936</xdr:colOff>
      <xdr:row>281</xdr:row>
      <xdr:rowOff>12342</xdr:rowOff>
    </xdr:to>
    <xdr:sp macro="" textlink="">
      <xdr:nvSpPr>
        <xdr:cNvPr id="176" name="Прямоугольник 175">
          <a:extLst>
            <a:ext uri="{FF2B5EF4-FFF2-40B4-BE49-F238E27FC236}">
              <a16:creationId xmlns:a16="http://schemas.microsoft.com/office/drawing/2014/main" id="{FFF8B68F-2E23-4E88-8442-BFBF708AA85A}"/>
            </a:ext>
          </a:extLst>
        </xdr:cNvPr>
        <xdr:cNvSpPr>
          <a:spLocks/>
        </xdr:cNvSpPr>
      </xdr:nvSpPr>
      <xdr:spPr>
        <a:xfrm>
          <a:off x="2636450" y="471506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54</xdr:row>
      <xdr:rowOff>26442</xdr:rowOff>
    </xdr:from>
    <xdr:to>
      <xdr:col>5</xdr:col>
      <xdr:colOff>1936</xdr:colOff>
      <xdr:row>55</xdr:row>
      <xdr:rowOff>12342</xdr:rowOff>
    </xdr:to>
    <xdr:sp macro="" textlink="">
      <xdr:nvSpPr>
        <xdr:cNvPr id="178" name="Прямоугольник 177">
          <a:extLst>
            <a:ext uri="{FF2B5EF4-FFF2-40B4-BE49-F238E27FC236}">
              <a16:creationId xmlns:a16="http://schemas.microsoft.com/office/drawing/2014/main" id="{2C5F29CB-033E-499D-888C-89B0D6F1F0B3}"/>
            </a:ext>
          </a:extLst>
        </xdr:cNvPr>
        <xdr:cNvSpPr>
          <a:spLocks/>
        </xdr:cNvSpPr>
      </xdr:nvSpPr>
      <xdr:spPr>
        <a:xfrm>
          <a:off x="2636450" y="9850799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BEBA8EAE-BF5A-486C-A8C5-ECC9F3942E4B}">
                <a14:imgProps xmlns:a14="http://schemas.microsoft.com/office/drawing/2010/main">
                  <a14:imgLayer r:embed="rId9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55</xdr:row>
      <xdr:rowOff>26442</xdr:rowOff>
    </xdr:from>
    <xdr:to>
      <xdr:col>5</xdr:col>
      <xdr:colOff>1936</xdr:colOff>
      <xdr:row>56</xdr:row>
      <xdr:rowOff>12342</xdr:rowOff>
    </xdr:to>
    <xdr:sp macro="" textlink="">
      <xdr:nvSpPr>
        <xdr:cNvPr id="179" name="Прямоугольник 178">
          <a:extLst>
            <a:ext uri="{FF2B5EF4-FFF2-40B4-BE49-F238E27FC236}">
              <a16:creationId xmlns:a16="http://schemas.microsoft.com/office/drawing/2014/main" id="{937CF2CD-30E5-4EE8-B07E-5D786DF1C389}"/>
            </a:ext>
          </a:extLst>
        </xdr:cNvPr>
        <xdr:cNvSpPr>
          <a:spLocks/>
        </xdr:cNvSpPr>
      </xdr:nvSpPr>
      <xdr:spPr>
        <a:xfrm>
          <a:off x="2636450" y="10041299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BEBA8EAE-BF5A-486C-A8C5-ECC9F3942E4B}">
                <a14:imgProps xmlns:a14="http://schemas.microsoft.com/office/drawing/2010/main">
                  <a14:imgLayer r:embed="rId9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56</xdr:row>
      <xdr:rowOff>26442</xdr:rowOff>
    </xdr:from>
    <xdr:to>
      <xdr:col>5</xdr:col>
      <xdr:colOff>1936</xdr:colOff>
      <xdr:row>57</xdr:row>
      <xdr:rowOff>12342</xdr:rowOff>
    </xdr:to>
    <xdr:sp macro="" textlink="">
      <xdr:nvSpPr>
        <xdr:cNvPr id="180" name="Прямоугольник 179">
          <a:extLst>
            <a:ext uri="{FF2B5EF4-FFF2-40B4-BE49-F238E27FC236}">
              <a16:creationId xmlns:a16="http://schemas.microsoft.com/office/drawing/2014/main" id="{9BA5B658-01BA-49E5-ABAC-7D9D67A9D0B2}"/>
            </a:ext>
          </a:extLst>
        </xdr:cNvPr>
        <xdr:cNvSpPr>
          <a:spLocks/>
        </xdr:cNvSpPr>
      </xdr:nvSpPr>
      <xdr:spPr>
        <a:xfrm>
          <a:off x="2636450" y="10231799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BEBA8EAE-BF5A-486C-A8C5-ECC9F3942E4B}">
                <a14:imgProps xmlns:a14="http://schemas.microsoft.com/office/drawing/2010/main">
                  <a14:imgLayer r:embed="rId9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57</xdr:row>
      <xdr:rowOff>26442</xdr:rowOff>
    </xdr:from>
    <xdr:to>
      <xdr:col>5</xdr:col>
      <xdr:colOff>1936</xdr:colOff>
      <xdr:row>58</xdr:row>
      <xdr:rowOff>12342</xdr:rowOff>
    </xdr:to>
    <xdr:sp macro="" textlink="">
      <xdr:nvSpPr>
        <xdr:cNvPr id="181" name="Прямоугольник 180">
          <a:extLst>
            <a:ext uri="{FF2B5EF4-FFF2-40B4-BE49-F238E27FC236}">
              <a16:creationId xmlns:a16="http://schemas.microsoft.com/office/drawing/2014/main" id="{154E2821-2780-4E0F-B7A2-BAB00DD6E58E}"/>
            </a:ext>
          </a:extLst>
        </xdr:cNvPr>
        <xdr:cNvSpPr>
          <a:spLocks/>
        </xdr:cNvSpPr>
      </xdr:nvSpPr>
      <xdr:spPr>
        <a:xfrm>
          <a:off x="2636450" y="10422299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BEBA8EAE-BF5A-486C-A8C5-ECC9F3942E4B}">
                <a14:imgProps xmlns:a14="http://schemas.microsoft.com/office/drawing/2010/main">
                  <a14:imgLayer r:embed="rId9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283</xdr:row>
      <xdr:rowOff>26442</xdr:rowOff>
    </xdr:from>
    <xdr:to>
      <xdr:col>5</xdr:col>
      <xdr:colOff>1936</xdr:colOff>
      <xdr:row>284</xdr:row>
      <xdr:rowOff>12342</xdr:rowOff>
    </xdr:to>
    <xdr:sp macro="" textlink="">
      <xdr:nvSpPr>
        <xdr:cNvPr id="182" name="Прямоугольник 181">
          <a:extLst>
            <a:ext uri="{FF2B5EF4-FFF2-40B4-BE49-F238E27FC236}">
              <a16:creationId xmlns:a16="http://schemas.microsoft.com/office/drawing/2014/main" id="{7D4606F5-3ECA-40B0-8448-4CA3273A31EE}"/>
            </a:ext>
          </a:extLst>
        </xdr:cNvPr>
        <xdr:cNvSpPr>
          <a:spLocks/>
        </xdr:cNvSpPr>
      </xdr:nvSpPr>
      <xdr:spPr>
        <a:xfrm>
          <a:off x="2636450" y="47531699"/>
          <a:ext cx="478800" cy="176400"/>
        </a:xfrm>
        <a:prstGeom prst="rect">
          <a:avLst/>
        </a:prstGeom>
        <a:blipFill>
          <a:blip xmlns:r="http://schemas.openxmlformats.org/officeDocument/2006/relationships" r:embed="rId9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285</xdr:row>
      <xdr:rowOff>26442</xdr:rowOff>
    </xdr:from>
    <xdr:to>
      <xdr:col>5</xdr:col>
      <xdr:colOff>1936</xdr:colOff>
      <xdr:row>286</xdr:row>
      <xdr:rowOff>12342</xdr:rowOff>
    </xdr:to>
    <xdr:sp macro="" textlink="">
      <xdr:nvSpPr>
        <xdr:cNvPr id="183" name="Прямоугольник 182">
          <a:extLst>
            <a:ext uri="{FF2B5EF4-FFF2-40B4-BE49-F238E27FC236}">
              <a16:creationId xmlns:a16="http://schemas.microsoft.com/office/drawing/2014/main" id="{7E48C943-5390-449D-A25E-D07E93A76619}"/>
            </a:ext>
          </a:extLst>
        </xdr:cNvPr>
        <xdr:cNvSpPr>
          <a:spLocks/>
        </xdr:cNvSpPr>
      </xdr:nvSpPr>
      <xdr:spPr>
        <a:xfrm>
          <a:off x="2636450" y="47722199"/>
          <a:ext cx="478800" cy="176400"/>
        </a:xfrm>
        <a:prstGeom prst="rect">
          <a:avLst/>
        </a:prstGeom>
        <a:blipFill>
          <a:blip xmlns:r="http://schemas.openxmlformats.org/officeDocument/2006/relationships" r:embed="rId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286</xdr:row>
      <xdr:rowOff>26442</xdr:rowOff>
    </xdr:from>
    <xdr:to>
      <xdr:col>5</xdr:col>
      <xdr:colOff>1936</xdr:colOff>
      <xdr:row>287</xdr:row>
      <xdr:rowOff>12342</xdr:rowOff>
    </xdr:to>
    <xdr:sp macro="" textlink="">
      <xdr:nvSpPr>
        <xdr:cNvPr id="184" name="Прямоугольник 183">
          <a:extLst>
            <a:ext uri="{FF2B5EF4-FFF2-40B4-BE49-F238E27FC236}">
              <a16:creationId xmlns:a16="http://schemas.microsoft.com/office/drawing/2014/main" id="{B20CA823-F90D-4C33-BFA7-F0090FDCAEAD}"/>
            </a:ext>
          </a:extLst>
        </xdr:cNvPr>
        <xdr:cNvSpPr>
          <a:spLocks/>
        </xdr:cNvSpPr>
      </xdr:nvSpPr>
      <xdr:spPr>
        <a:xfrm>
          <a:off x="2636450" y="47912699"/>
          <a:ext cx="478800" cy="176400"/>
        </a:xfrm>
        <a:prstGeom prst="rect">
          <a:avLst/>
        </a:prstGeom>
        <a:blipFill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289</xdr:row>
      <xdr:rowOff>26442</xdr:rowOff>
    </xdr:from>
    <xdr:to>
      <xdr:col>5</xdr:col>
      <xdr:colOff>1936</xdr:colOff>
      <xdr:row>290</xdr:row>
      <xdr:rowOff>12342</xdr:rowOff>
    </xdr:to>
    <xdr:sp macro="" textlink="">
      <xdr:nvSpPr>
        <xdr:cNvPr id="185" name="Прямоугольник 184">
          <a:extLst>
            <a:ext uri="{FF2B5EF4-FFF2-40B4-BE49-F238E27FC236}">
              <a16:creationId xmlns:a16="http://schemas.microsoft.com/office/drawing/2014/main" id="{35504B94-968D-46BB-A5B2-E430F0934830}"/>
            </a:ext>
          </a:extLst>
        </xdr:cNvPr>
        <xdr:cNvSpPr>
          <a:spLocks/>
        </xdr:cNvSpPr>
      </xdr:nvSpPr>
      <xdr:spPr>
        <a:xfrm>
          <a:off x="2636450" y="48103199"/>
          <a:ext cx="47880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292</xdr:row>
      <xdr:rowOff>26441</xdr:rowOff>
    </xdr:from>
    <xdr:to>
      <xdr:col>5</xdr:col>
      <xdr:colOff>1936</xdr:colOff>
      <xdr:row>293</xdr:row>
      <xdr:rowOff>12341</xdr:rowOff>
    </xdr:to>
    <xdr:sp macro="" textlink="">
      <xdr:nvSpPr>
        <xdr:cNvPr id="188" name="Прямоугольник 187">
          <a:extLst>
            <a:ext uri="{FF2B5EF4-FFF2-40B4-BE49-F238E27FC236}">
              <a16:creationId xmlns:a16="http://schemas.microsoft.com/office/drawing/2014/main" id="{E3C9963F-4CD3-4A20-BE25-74C7C869BBDE}"/>
            </a:ext>
          </a:extLst>
        </xdr:cNvPr>
        <xdr:cNvSpPr>
          <a:spLocks/>
        </xdr:cNvSpPr>
      </xdr:nvSpPr>
      <xdr:spPr>
        <a:xfrm>
          <a:off x="2636450" y="48484198"/>
          <a:ext cx="478800" cy="176400"/>
        </a:xfrm>
        <a:prstGeom prst="rect">
          <a:avLst/>
        </a:prstGeom>
        <a:blipFill>
          <a:blip xmlns:r="http://schemas.openxmlformats.org/officeDocument/2006/relationships" r:embed="rId96" cstate="screen">
            <a:extLst>
              <a:ext uri="{BEBA8EAE-BF5A-486C-A8C5-ECC9F3942E4B}">
                <a14:imgProps xmlns:a14="http://schemas.microsoft.com/office/drawing/2010/main">
                  <a14:imgLayer r:embed="rId97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294</xdr:row>
      <xdr:rowOff>25564</xdr:rowOff>
    </xdr:from>
    <xdr:to>
      <xdr:col>5</xdr:col>
      <xdr:colOff>1936</xdr:colOff>
      <xdr:row>295</xdr:row>
      <xdr:rowOff>11464</xdr:rowOff>
    </xdr:to>
    <xdr:sp macro="" textlink="">
      <xdr:nvSpPr>
        <xdr:cNvPr id="189" name="Прямоугольник 188">
          <a:extLst>
            <a:ext uri="{FF2B5EF4-FFF2-40B4-BE49-F238E27FC236}">
              <a16:creationId xmlns:a16="http://schemas.microsoft.com/office/drawing/2014/main" id="{CCBBADD8-00A2-40EA-97B2-98E454F8C3A2}"/>
            </a:ext>
          </a:extLst>
        </xdr:cNvPr>
        <xdr:cNvSpPr>
          <a:spLocks/>
        </xdr:cNvSpPr>
      </xdr:nvSpPr>
      <xdr:spPr>
        <a:xfrm>
          <a:off x="366779" y="49615435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295</xdr:row>
      <xdr:rowOff>25564</xdr:rowOff>
    </xdr:from>
    <xdr:to>
      <xdr:col>5</xdr:col>
      <xdr:colOff>1936</xdr:colOff>
      <xdr:row>296</xdr:row>
      <xdr:rowOff>11464</xdr:rowOff>
    </xdr:to>
    <xdr:sp macro="" textlink="">
      <xdr:nvSpPr>
        <xdr:cNvPr id="190" name="Прямоугольник 189">
          <a:extLst>
            <a:ext uri="{FF2B5EF4-FFF2-40B4-BE49-F238E27FC236}">
              <a16:creationId xmlns:a16="http://schemas.microsoft.com/office/drawing/2014/main" id="{248C5FB8-BF35-48F2-9E0A-FF02B6E1D93B}"/>
            </a:ext>
          </a:extLst>
        </xdr:cNvPr>
        <xdr:cNvSpPr>
          <a:spLocks/>
        </xdr:cNvSpPr>
      </xdr:nvSpPr>
      <xdr:spPr>
        <a:xfrm>
          <a:off x="2636450" y="4905482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296</xdr:row>
      <xdr:rowOff>25564</xdr:rowOff>
    </xdr:from>
    <xdr:to>
      <xdr:col>5</xdr:col>
      <xdr:colOff>1936</xdr:colOff>
      <xdr:row>297</xdr:row>
      <xdr:rowOff>11464</xdr:rowOff>
    </xdr:to>
    <xdr:sp macro="" textlink="">
      <xdr:nvSpPr>
        <xdr:cNvPr id="191" name="Прямоугольник 190">
          <a:extLst>
            <a:ext uri="{FF2B5EF4-FFF2-40B4-BE49-F238E27FC236}">
              <a16:creationId xmlns:a16="http://schemas.microsoft.com/office/drawing/2014/main" id="{34BD12EE-959A-4265-94AE-824D45A0B4B5}"/>
            </a:ext>
          </a:extLst>
        </xdr:cNvPr>
        <xdr:cNvSpPr>
          <a:spLocks/>
        </xdr:cNvSpPr>
      </xdr:nvSpPr>
      <xdr:spPr>
        <a:xfrm>
          <a:off x="2636450" y="4924532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297</xdr:row>
      <xdr:rowOff>25564</xdr:rowOff>
    </xdr:from>
    <xdr:to>
      <xdr:col>5</xdr:col>
      <xdr:colOff>1936</xdr:colOff>
      <xdr:row>298</xdr:row>
      <xdr:rowOff>11464</xdr:rowOff>
    </xdr:to>
    <xdr:sp macro="" textlink="">
      <xdr:nvSpPr>
        <xdr:cNvPr id="192" name="Прямоугольник 191">
          <a:extLst>
            <a:ext uri="{FF2B5EF4-FFF2-40B4-BE49-F238E27FC236}">
              <a16:creationId xmlns:a16="http://schemas.microsoft.com/office/drawing/2014/main" id="{DACF51A0-FC96-4244-B6F0-39BDD6B297BF}"/>
            </a:ext>
          </a:extLst>
        </xdr:cNvPr>
        <xdr:cNvSpPr>
          <a:spLocks/>
        </xdr:cNvSpPr>
      </xdr:nvSpPr>
      <xdr:spPr>
        <a:xfrm>
          <a:off x="2636450" y="4943582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298</xdr:row>
      <xdr:rowOff>25564</xdr:rowOff>
    </xdr:from>
    <xdr:to>
      <xdr:col>5</xdr:col>
      <xdr:colOff>1936</xdr:colOff>
      <xdr:row>299</xdr:row>
      <xdr:rowOff>11464</xdr:rowOff>
    </xdr:to>
    <xdr:sp macro="" textlink="">
      <xdr:nvSpPr>
        <xdr:cNvPr id="193" name="Прямоугольник 192">
          <a:extLst>
            <a:ext uri="{FF2B5EF4-FFF2-40B4-BE49-F238E27FC236}">
              <a16:creationId xmlns:a16="http://schemas.microsoft.com/office/drawing/2014/main" id="{58407D17-2309-454D-A01D-0CBD9A4E2195}"/>
            </a:ext>
          </a:extLst>
        </xdr:cNvPr>
        <xdr:cNvSpPr>
          <a:spLocks/>
        </xdr:cNvSpPr>
      </xdr:nvSpPr>
      <xdr:spPr>
        <a:xfrm>
          <a:off x="2636450" y="4962632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299</xdr:row>
      <xdr:rowOff>25564</xdr:rowOff>
    </xdr:from>
    <xdr:to>
      <xdr:col>5</xdr:col>
      <xdr:colOff>1936</xdr:colOff>
      <xdr:row>300</xdr:row>
      <xdr:rowOff>11464</xdr:rowOff>
    </xdr:to>
    <xdr:sp macro="" textlink="">
      <xdr:nvSpPr>
        <xdr:cNvPr id="194" name="Прямоугольник 193">
          <a:extLst>
            <a:ext uri="{FF2B5EF4-FFF2-40B4-BE49-F238E27FC236}">
              <a16:creationId xmlns:a16="http://schemas.microsoft.com/office/drawing/2014/main" id="{9914D1E7-FEA2-42C9-AC26-2E92A48DA898}"/>
            </a:ext>
          </a:extLst>
        </xdr:cNvPr>
        <xdr:cNvSpPr>
          <a:spLocks/>
        </xdr:cNvSpPr>
      </xdr:nvSpPr>
      <xdr:spPr>
        <a:xfrm>
          <a:off x="2636450" y="4981682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300</xdr:row>
      <xdr:rowOff>26442</xdr:rowOff>
    </xdr:from>
    <xdr:to>
      <xdr:col>5</xdr:col>
      <xdr:colOff>1936</xdr:colOff>
      <xdr:row>301</xdr:row>
      <xdr:rowOff>12342</xdr:rowOff>
    </xdr:to>
    <xdr:sp macro="" textlink="">
      <xdr:nvSpPr>
        <xdr:cNvPr id="195" name="Прямоугольник 194">
          <a:extLst>
            <a:ext uri="{FF2B5EF4-FFF2-40B4-BE49-F238E27FC236}">
              <a16:creationId xmlns:a16="http://schemas.microsoft.com/office/drawing/2014/main" id="{67A6061A-7FFB-4BDF-8797-556FF835BC9F}"/>
            </a:ext>
          </a:extLst>
        </xdr:cNvPr>
        <xdr:cNvSpPr>
          <a:spLocks/>
        </xdr:cNvSpPr>
      </xdr:nvSpPr>
      <xdr:spPr>
        <a:xfrm>
          <a:off x="2636450" y="50008199"/>
          <a:ext cx="478800" cy="176400"/>
        </a:xfrm>
        <a:prstGeom prst="rect">
          <a:avLst/>
        </a:prstGeom>
        <a:blipFill>
          <a:blip xmlns:r="http://schemas.openxmlformats.org/officeDocument/2006/relationships" r:embed="rId9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301</xdr:row>
      <xdr:rowOff>26442</xdr:rowOff>
    </xdr:from>
    <xdr:to>
      <xdr:col>5</xdr:col>
      <xdr:colOff>1936</xdr:colOff>
      <xdr:row>302</xdr:row>
      <xdr:rowOff>12342</xdr:rowOff>
    </xdr:to>
    <xdr:sp macro="" textlink="">
      <xdr:nvSpPr>
        <xdr:cNvPr id="196" name="Прямоугольник 195">
          <a:extLst>
            <a:ext uri="{FF2B5EF4-FFF2-40B4-BE49-F238E27FC236}">
              <a16:creationId xmlns:a16="http://schemas.microsoft.com/office/drawing/2014/main" id="{2E01F40C-6BA2-4E8A-95B7-65D09ED4A244}"/>
            </a:ext>
          </a:extLst>
        </xdr:cNvPr>
        <xdr:cNvSpPr>
          <a:spLocks/>
        </xdr:cNvSpPr>
      </xdr:nvSpPr>
      <xdr:spPr>
        <a:xfrm>
          <a:off x="2636450" y="501986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302</xdr:row>
      <xdr:rowOff>26442</xdr:rowOff>
    </xdr:from>
    <xdr:to>
      <xdr:col>5</xdr:col>
      <xdr:colOff>1936</xdr:colOff>
      <xdr:row>303</xdr:row>
      <xdr:rowOff>12342</xdr:rowOff>
    </xdr:to>
    <xdr:sp macro="" textlink="">
      <xdr:nvSpPr>
        <xdr:cNvPr id="197" name="Прямоугольник 196">
          <a:extLst>
            <a:ext uri="{FF2B5EF4-FFF2-40B4-BE49-F238E27FC236}">
              <a16:creationId xmlns:a16="http://schemas.microsoft.com/office/drawing/2014/main" id="{45B423F7-1FAA-433D-8FF6-E5C85ACEA305}"/>
            </a:ext>
          </a:extLst>
        </xdr:cNvPr>
        <xdr:cNvSpPr>
          <a:spLocks/>
        </xdr:cNvSpPr>
      </xdr:nvSpPr>
      <xdr:spPr>
        <a:xfrm>
          <a:off x="2636450" y="50389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303</xdr:row>
      <xdr:rowOff>26442</xdr:rowOff>
    </xdr:from>
    <xdr:to>
      <xdr:col>5</xdr:col>
      <xdr:colOff>1936</xdr:colOff>
      <xdr:row>304</xdr:row>
      <xdr:rowOff>12342</xdr:rowOff>
    </xdr:to>
    <xdr:sp macro="" textlink="">
      <xdr:nvSpPr>
        <xdr:cNvPr id="198" name="Прямоугольник 197">
          <a:extLst>
            <a:ext uri="{FF2B5EF4-FFF2-40B4-BE49-F238E27FC236}">
              <a16:creationId xmlns:a16="http://schemas.microsoft.com/office/drawing/2014/main" id="{A503B155-4E2C-4241-9333-0ED11F2945C8}"/>
            </a:ext>
          </a:extLst>
        </xdr:cNvPr>
        <xdr:cNvSpPr>
          <a:spLocks/>
        </xdr:cNvSpPr>
      </xdr:nvSpPr>
      <xdr:spPr>
        <a:xfrm>
          <a:off x="2636450" y="505796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304</xdr:row>
      <xdr:rowOff>26442</xdr:rowOff>
    </xdr:from>
    <xdr:to>
      <xdr:col>5</xdr:col>
      <xdr:colOff>1936</xdr:colOff>
      <xdr:row>305</xdr:row>
      <xdr:rowOff>12342</xdr:rowOff>
    </xdr:to>
    <xdr:sp macro="" textlink="">
      <xdr:nvSpPr>
        <xdr:cNvPr id="199" name="Прямоугольник 198">
          <a:extLst>
            <a:ext uri="{FF2B5EF4-FFF2-40B4-BE49-F238E27FC236}">
              <a16:creationId xmlns:a16="http://schemas.microsoft.com/office/drawing/2014/main" id="{B59D4971-36A8-4821-BC12-6EEC98258B14}"/>
            </a:ext>
          </a:extLst>
        </xdr:cNvPr>
        <xdr:cNvSpPr>
          <a:spLocks/>
        </xdr:cNvSpPr>
      </xdr:nvSpPr>
      <xdr:spPr>
        <a:xfrm>
          <a:off x="2636450" y="50770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305</xdr:row>
      <xdr:rowOff>25564</xdr:rowOff>
    </xdr:from>
    <xdr:to>
      <xdr:col>5</xdr:col>
      <xdr:colOff>1936</xdr:colOff>
      <xdr:row>306</xdr:row>
      <xdr:rowOff>11464</xdr:rowOff>
    </xdr:to>
    <xdr:sp macro="" textlink="">
      <xdr:nvSpPr>
        <xdr:cNvPr id="200" name="Прямоугольник 199">
          <a:extLst>
            <a:ext uri="{FF2B5EF4-FFF2-40B4-BE49-F238E27FC236}">
              <a16:creationId xmlns:a16="http://schemas.microsoft.com/office/drawing/2014/main" id="{2C82B5D4-508E-4F82-90C3-CCC8558C0615}"/>
            </a:ext>
          </a:extLst>
        </xdr:cNvPr>
        <xdr:cNvSpPr>
          <a:spLocks/>
        </xdr:cNvSpPr>
      </xdr:nvSpPr>
      <xdr:spPr>
        <a:xfrm>
          <a:off x="2636450" y="50959821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306</xdr:row>
      <xdr:rowOff>25564</xdr:rowOff>
    </xdr:from>
    <xdr:to>
      <xdr:col>5</xdr:col>
      <xdr:colOff>1936</xdr:colOff>
      <xdr:row>307</xdr:row>
      <xdr:rowOff>11464</xdr:rowOff>
    </xdr:to>
    <xdr:sp macro="" textlink="">
      <xdr:nvSpPr>
        <xdr:cNvPr id="201" name="Прямоугольник 200">
          <a:extLst>
            <a:ext uri="{FF2B5EF4-FFF2-40B4-BE49-F238E27FC236}">
              <a16:creationId xmlns:a16="http://schemas.microsoft.com/office/drawing/2014/main" id="{9D6B88D7-5B6E-4974-84D2-70A4728BF98F}"/>
            </a:ext>
          </a:extLst>
        </xdr:cNvPr>
        <xdr:cNvSpPr>
          <a:spLocks/>
        </xdr:cNvSpPr>
      </xdr:nvSpPr>
      <xdr:spPr>
        <a:xfrm>
          <a:off x="2636450" y="51150321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307</xdr:row>
      <xdr:rowOff>25564</xdr:rowOff>
    </xdr:from>
    <xdr:to>
      <xdr:col>5</xdr:col>
      <xdr:colOff>1936</xdr:colOff>
      <xdr:row>308</xdr:row>
      <xdr:rowOff>11464</xdr:rowOff>
    </xdr:to>
    <xdr:sp macro="" textlink="">
      <xdr:nvSpPr>
        <xdr:cNvPr id="202" name="Прямоугольник 201">
          <a:extLst>
            <a:ext uri="{FF2B5EF4-FFF2-40B4-BE49-F238E27FC236}">
              <a16:creationId xmlns:a16="http://schemas.microsoft.com/office/drawing/2014/main" id="{49D11741-C9EE-4C86-BB64-EE2F4B285185}"/>
            </a:ext>
          </a:extLst>
        </xdr:cNvPr>
        <xdr:cNvSpPr>
          <a:spLocks/>
        </xdr:cNvSpPr>
      </xdr:nvSpPr>
      <xdr:spPr>
        <a:xfrm>
          <a:off x="2636450" y="51340821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310</xdr:row>
      <xdr:rowOff>26442</xdr:rowOff>
    </xdr:from>
    <xdr:to>
      <xdr:col>5</xdr:col>
      <xdr:colOff>1936</xdr:colOff>
      <xdr:row>311</xdr:row>
      <xdr:rowOff>12342</xdr:rowOff>
    </xdr:to>
    <xdr:sp macro="" textlink="">
      <xdr:nvSpPr>
        <xdr:cNvPr id="203" name="Прямоугольник 202">
          <a:extLst>
            <a:ext uri="{FF2B5EF4-FFF2-40B4-BE49-F238E27FC236}">
              <a16:creationId xmlns:a16="http://schemas.microsoft.com/office/drawing/2014/main" id="{CA64F3E5-0B0B-44E1-8924-977E423C628F}"/>
            </a:ext>
          </a:extLst>
        </xdr:cNvPr>
        <xdr:cNvSpPr>
          <a:spLocks/>
        </xdr:cNvSpPr>
      </xdr:nvSpPr>
      <xdr:spPr>
        <a:xfrm>
          <a:off x="2636450" y="51913199"/>
          <a:ext cx="478800" cy="176400"/>
        </a:xfrm>
        <a:prstGeom prst="rect">
          <a:avLst/>
        </a:prstGeom>
        <a:blipFill>
          <a:blip xmlns:r="http://schemas.openxmlformats.org/officeDocument/2006/relationships" r:embed="rId10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311</xdr:row>
      <xdr:rowOff>26442</xdr:rowOff>
    </xdr:from>
    <xdr:to>
      <xdr:col>5</xdr:col>
      <xdr:colOff>1936</xdr:colOff>
      <xdr:row>312</xdr:row>
      <xdr:rowOff>12342</xdr:rowOff>
    </xdr:to>
    <xdr:sp macro="" textlink="">
      <xdr:nvSpPr>
        <xdr:cNvPr id="204" name="Прямоугольник 203">
          <a:extLst>
            <a:ext uri="{FF2B5EF4-FFF2-40B4-BE49-F238E27FC236}">
              <a16:creationId xmlns:a16="http://schemas.microsoft.com/office/drawing/2014/main" id="{59682C9B-6B6D-4007-8F6E-9448B885AC5F}"/>
            </a:ext>
          </a:extLst>
        </xdr:cNvPr>
        <xdr:cNvSpPr>
          <a:spLocks/>
        </xdr:cNvSpPr>
      </xdr:nvSpPr>
      <xdr:spPr>
        <a:xfrm>
          <a:off x="2636450" y="52103699"/>
          <a:ext cx="47880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312</xdr:row>
      <xdr:rowOff>26442</xdr:rowOff>
    </xdr:from>
    <xdr:to>
      <xdr:col>5</xdr:col>
      <xdr:colOff>1936</xdr:colOff>
      <xdr:row>313</xdr:row>
      <xdr:rowOff>12342</xdr:rowOff>
    </xdr:to>
    <xdr:sp macro="" textlink="">
      <xdr:nvSpPr>
        <xdr:cNvPr id="205" name="Прямоугольник 204">
          <a:extLst>
            <a:ext uri="{FF2B5EF4-FFF2-40B4-BE49-F238E27FC236}">
              <a16:creationId xmlns:a16="http://schemas.microsoft.com/office/drawing/2014/main" id="{9AA2A7C6-3658-48E2-8730-1B1D115934C1}"/>
            </a:ext>
          </a:extLst>
        </xdr:cNvPr>
        <xdr:cNvSpPr>
          <a:spLocks/>
        </xdr:cNvSpPr>
      </xdr:nvSpPr>
      <xdr:spPr>
        <a:xfrm>
          <a:off x="2636450" y="52294199"/>
          <a:ext cx="478800" cy="176400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313</xdr:row>
      <xdr:rowOff>26442</xdr:rowOff>
    </xdr:from>
    <xdr:to>
      <xdr:col>5</xdr:col>
      <xdr:colOff>1936</xdr:colOff>
      <xdr:row>314</xdr:row>
      <xdr:rowOff>12342</xdr:rowOff>
    </xdr:to>
    <xdr:sp macro="" textlink="">
      <xdr:nvSpPr>
        <xdr:cNvPr id="206" name="Прямоугольник 205">
          <a:extLst>
            <a:ext uri="{FF2B5EF4-FFF2-40B4-BE49-F238E27FC236}">
              <a16:creationId xmlns:a16="http://schemas.microsoft.com/office/drawing/2014/main" id="{9BDF462A-C7D8-41C2-B74B-F2314300F6AE}"/>
            </a:ext>
          </a:extLst>
        </xdr:cNvPr>
        <xdr:cNvSpPr>
          <a:spLocks/>
        </xdr:cNvSpPr>
      </xdr:nvSpPr>
      <xdr:spPr>
        <a:xfrm>
          <a:off x="2636450" y="52484699"/>
          <a:ext cx="478800" cy="176400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314</xdr:row>
      <xdr:rowOff>26442</xdr:rowOff>
    </xdr:from>
    <xdr:to>
      <xdr:col>5</xdr:col>
      <xdr:colOff>1936</xdr:colOff>
      <xdr:row>315</xdr:row>
      <xdr:rowOff>12342</xdr:rowOff>
    </xdr:to>
    <xdr:sp macro="" textlink="">
      <xdr:nvSpPr>
        <xdr:cNvPr id="207" name="Прямоугольник 206">
          <a:extLst>
            <a:ext uri="{FF2B5EF4-FFF2-40B4-BE49-F238E27FC236}">
              <a16:creationId xmlns:a16="http://schemas.microsoft.com/office/drawing/2014/main" id="{9C55654D-66AC-4CC6-A14E-8573B345647E}"/>
            </a:ext>
          </a:extLst>
        </xdr:cNvPr>
        <xdr:cNvSpPr>
          <a:spLocks/>
        </xdr:cNvSpPr>
      </xdr:nvSpPr>
      <xdr:spPr>
        <a:xfrm>
          <a:off x="2636450" y="52675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315</xdr:row>
      <xdr:rowOff>26442</xdr:rowOff>
    </xdr:from>
    <xdr:to>
      <xdr:col>5</xdr:col>
      <xdr:colOff>1936</xdr:colOff>
      <xdr:row>316</xdr:row>
      <xdr:rowOff>12342</xdr:rowOff>
    </xdr:to>
    <xdr:sp macro="" textlink="">
      <xdr:nvSpPr>
        <xdr:cNvPr id="208" name="Прямоугольник 207">
          <a:extLst>
            <a:ext uri="{FF2B5EF4-FFF2-40B4-BE49-F238E27FC236}">
              <a16:creationId xmlns:a16="http://schemas.microsoft.com/office/drawing/2014/main" id="{5FBCEBB3-C561-45FA-B535-87DF846B3339}"/>
            </a:ext>
          </a:extLst>
        </xdr:cNvPr>
        <xdr:cNvSpPr>
          <a:spLocks/>
        </xdr:cNvSpPr>
      </xdr:nvSpPr>
      <xdr:spPr>
        <a:xfrm>
          <a:off x="2636450" y="528656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316</xdr:row>
      <xdr:rowOff>26442</xdr:rowOff>
    </xdr:from>
    <xdr:to>
      <xdr:col>5</xdr:col>
      <xdr:colOff>1936</xdr:colOff>
      <xdr:row>317</xdr:row>
      <xdr:rowOff>12342</xdr:rowOff>
    </xdr:to>
    <xdr:sp macro="" textlink="">
      <xdr:nvSpPr>
        <xdr:cNvPr id="209" name="Прямоугольник 208">
          <a:extLst>
            <a:ext uri="{FF2B5EF4-FFF2-40B4-BE49-F238E27FC236}">
              <a16:creationId xmlns:a16="http://schemas.microsoft.com/office/drawing/2014/main" id="{60F594E1-580C-4E04-8E71-35BF93805656}"/>
            </a:ext>
          </a:extLst>
        </xdr:cNvPr>
        <xdr:cNvSpPr>
          <a:spLocks/>
        </xdr:cNvSpPr>
      </xdr:nvSpPr>
      <xdr:spPr>
        <a:xfrm>
          <a:off x="2636450" y="53056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317</xdr:row>
      <xdr:rowOff>26442</xdr:rowOff>
    </xdr:from>
    <xdr:to>
      <xdr:col>5</xdr:col>
      <xdr:colOff>1936</xdr:colOff>
      <xdr:row>318</xdr:row>
      <xdr:rowOff>12342</xdr:rowOff>
    </xdr:to>
    <xdr:sp macro="" textlink="">
      <xdr:nvSpPr>
        <xdr:cNvPr id="210" name="Прямоугольник 209">
          <a:extLst>
            <a:ext uri="{FF2B5EF4-FFF2-40B4-BE49-F238E27FC236}">
              <a16:creationId xmlns:a16="http://schemas.microsoft.com/office/drawing/2014/main" id="{D40FAA6E-AB37-4977-8E9B-CCD6D9EBCA4A}"/>
            </a:ext>
          </a:extLst>
        </xdr:cNvPr>
        <xdr:cNvSpPr>
          <a:spLocks/>
        </xdr:cNvSpPr>
      </xdr:nvSpPr>
      <xdr:spPr>
        <a:xfrm>
          <a:off x="2636450" y="532466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318</xdr:row>
      <xdr:rowOff>26442</xdr:rowOff>
    </xdr:from>
    <xdr:to>
      <xdr:col>5</xdr:col>
      <xdr:colOff>1936</xdr:colOff>
      <xdr:row>319</xdr:row>
      <xdr:rowOff>12342</xdr:rowOff>
    </xdr:to>
    <xdr:sp macro="" textlink="">
      <xdr:nvSpPr>
        <xdr:cNvPr id="211" name="Прямоугольник 210">
          <a:extLst>
            <a:ext uri="{FF2B5EF4-FFF2-40B4-BE49-F238E27FC236}">
              <a16:creationId xmlns:a16="http://schemas.microsoft.com/office/drawing/2014/main" id="{F71C16E1-A24D-481A-A28E-006C64A608F9}"/>
            </a:ext>
          </a:extLst>
        </xdr:cNvPr>
        <xdr:cNvSpPr>
          <a:spLocks/>
        </xdr:cNvSpPr>
      </xdr:nvSpPr>
      <xdr:spPr>
        <a:xfrm>
          <a:off x="2636450" y="53437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319</xdr:row>
      <xdr:rowOff>26442</xdr:rowOff>
    </xdr:from>
    <xdr:to>
      <xdr:col>5</xdr:col>
      <xdr:colOff>1936</xdr:colOff>
      <xdr:row>320</xdr:row>
      <xdr:rowOff>12342</xdr:rowOff>
    </xdr:to>
    <xdr:sp macro="" textlink="">
      <xdr:nvSpPr>
        <xdr:cNvPr id="212" name="Прямоугольник 211">
          <a:extLst>
            <a:ext uri="{FF2B5EF4-FFF2-40B4-BE49-F238E27FC236}">
              <a16:creationId xmlns:a16="http://schemas.microsoft.com/office/drawing/2014/main" id="{A77F28E3-D06D-4AF0-A5E8-2228249059F1}"/>
            </a:ext>
          </a:extLst>
        </xdr:cNvPr>
        <xdr:cNvSpPr>
          <a:spLocks/>
        </xdr:cNvSpPr>
      </xdr:nvSpPr>
      <xdr:spPr>
        <a:xfrm>
          <a:off x="2636450" y="53627699"/>
          <a:ext cx="478800" cy="176400"/>
        </a:xfrm>
        <a:prstGeom prst="rect">
          <a:avLst/>
        </a:prstGeom>
        <a:blipFill>
          <a:blip xmlns:r="http://schemas.openxmlformats.org/officeDocument/2006/relationships" r:embed="rId105" cstate="screen">
            <a:extLst>
              <a:ext uri="{BEBA8EAE-BF5A-486C-A8C5-ECC9F3942E4B}">
                <a14:imgProps xmlns:a14="http://schemas.microsoft.com/office/drawing/2010/main">
                  <a14:imgLayer r:embed="rId10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320</xdr:row>
      <xdr:rowOff>26442</xdr:rowOff>
    </xdr:from>
    <xdr:to>
      <xdr:col>5</xdr:col>
      <xdr:colOff>1936</xdr:colOff>
      <xdr:row>321</xdr:row>
      <xdr:rowOff>12342</xdr:rowOff>
    </xdr:to>
    <xdr:sp macro="" textlink="">
      <xdr:nvSpPr>
        <xdr:cNvPr id="213" name="Прямоугольник 212">
          <a:extLst>
            <a:ext uri="{FF2B5EF4-FFF2-40B4-BE49-F238E27FC236}">
              <a16:creationId xmlns:a16="http://schemas.microsoft.com/office/drawing/2014/main" id="{D52DC178-A67C-4A2B-AF27-5B856270E942}"/>
            </a:ext>
          </a:extLst>
        </xdr:cNvPr>
        <xdr:cNvSpPr>
          <a:spLocks/>
        </xdr:cNvSpPr>
      </xdr:nvSpPr>
      <xdr:spPr>
        <a:xfrm>
          <a:off x="2636450" y="53818199"/>
          <a:ext cx="478800" cy="176400"/>
        </a:xfrm>
        <a:prstGeom prst="rect">
          <a:avLst/>
        </a:prstGeom>
        <a:blipFill>
          <a:blip xmlns:r="http://schemas.openxmlformats.org/officeDocument/2006/relationships" r:embed="rId10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321</xdr:row>
      <xdr:rowOff>26442</xdr:rowOff>
    </xdr:from>
    <xdr:to>
      <xdr:col>5</xdr:col>
      <xdr:colOff>1936</xdr:colOff>
      <xdr:row>322</xdr:row>
      <xdr:rowOff>12342</xdr:rowOff>
    </xdr:to>
    <xdr:sp macro="" textlink="">
      <xdr:nvSpPr>
        <xdr:cNvPr id="214" name="Прямоугольник 213">
          <a:extLst>
            <a:ext uri="{FF2B5EF4-FFF2-40B4-BE49-F238E27FC236}">
              <a16:creationId xmlns:a16="http://schemas.microsoft.com/office/drawing/2014/main" id="{95978108-DF1B-4359-817E-B586349458FF}"/>
            </a:ext>
          </a:extLst>
        </xdr:cNvPr>
        <xdr:cNvSpPr>
          <a:spLocks/>
        </xdr:cNvSpPr>
      </xdr:nvSpPr>
      <xdr:spPr>
        <a:xfrm>
          <a:off x="2636450" y="54008699"/>
          <a:ext cx="478800" cy="176400"/>
        </a:xfrm>
        <a:prstGeom prst="rect">
          <a:avLst/>
        </a:prstGeom>
        <a:blipFill>
          <a:blip xmlns:r="http://schemas.openxmlformats.org/officeDocument/2006/relationships" r:embed="rId10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322</xdr:row>
      <xdr:rowOff>26442</xdr:rowOff>
    </xdr:from>
    <xdr:to>
      <xdr:col>5</xdr:col>
      <xdr:colOff>1936</xdr:colOff>
      <xdr:row>323</xdr:row>
      <xdr:rowOff>12342</xdr:rowOff>
    </xdr:to>
    <xdr:sp macro="" textlink="">
      <xdr:nvSpPr>
        <xdr:cNvPr id="215" name="Прямоугольник 214">
          <a:extLst>
            <a:ext uri="{FF2B5EF4-FFF2-40B4-BE49-F238E27FC236}">
              <a16:creationId xmlns:a16="http://schemas.microsoft.com/office/drawing/2014/main" id="{389597CE-C5FD-4BFB-A122-F85A2F339BBB}"/>
            </a:ext>
          </a:extLst>
        </xdr:cNvPr>
        <xdr:cNvSpPr>
          <a:spLocks/>
        </xdr:cNvSpPr>
      </xdr:nvSpPr>
      <xdr:spPr>
        <a:xfrm>
          <a:off x="2636450" y="54199199"/>
          <a:ext cx="478800" cy="176400"/>
        </a:xfrm>
        <a:prstGeom prst="rect">
          <a:avLst/>
        </a:prstGeom>
        <a:blipFill>
          <a:blip xmlns:r="http://schemas.openxmlformats.org/officeDocument/2006/relationships" r:embed="rId10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323</xdr:row>
      <xdr:rowOff>13221</xdr:rowOff>
    </xdr:from>
    <xdr:to>
      <xdr:col>5</xdr:col>
      <xdr:colOff>1936</xdr:colOff>
      <xdr:row>323</xdr:row>
      <xdr:rowOff>189621</xdr:rowOff>
    </xdr:to>
    <xdr:sp macro="" textlink="">
      <xdr:nvSpPr>
        <xdr:cNvPr id="216" name="Прямоугольник 215">
          <a:extLst>
            <a:ext uri="{FF2B5EF4-FFF2-40B4-BE49-F238E27FC236}">
              <a16:creationId xmlns:a16="http://schemas.microsoft.com/office/drawing/2014/main" id="{4D5C68BF-10CB-46B8-8057-EC6345EA9EAA}"/>
            </a:ext>
          </a:extLst>
        </xdr:cNvPr>
        <xdr:cNvSpPr>
          <a:spLocks/>
        </xdr:cNvSpPr>
      </xdr:nvSpPr>
      <xdr:spPr>
        <a:xfrm>
          <a:off x="2636450" y="54376478"/>
          <a:ext cx="478800" cy="176400"/>
        </a:xfrm>
        <a:prstGeom prst="rect">
          <a:avLst/>
        </a:prstGeom>
        <a:blipFill>
          <a:blip xmlns:r="http://schemas.openxmlformats.org/officeDocument/2006/relationships" r:embed="rId10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194</xdr:row>
      <xdr:rowOff>26442</xdr:rowOff>
    </xdr:from>
    <xdr:to>
      <xdr:col>5</xdr:col>
      <xdr:colOff>1936</xdr:colOff>
      <xdr:row>195</xdr:row>
      <xdr:rowOff>12342</xdr:rowOff>
    </xdr:to>
    <xdr:sp macro="" textlink="">
      <xdr:nvSpPr>
        <xdr:cNvPr id="217" name="Прямоугольник 216">
          <a:extLst>
            <a:ext uri="{FF2B5EF4-FFF2-40B4-BE49-F238E27FC236}">
              <a16:creationId xmlns:a16="http://schemas.microsoft.com/office/drawing/2014/main" id="{B2F78018-E5B8-4DC2-84C3-CA2A0CFB41A9}"/>
            </a:ext>
          </a:extLst>
        </xdr:cNvPr>
        <xdr:cNvSpPr>
          <a:spLocks/>
        </xdr:cNvSpPr>
      </xdr:nvSpPr>
      <xdr:spPr>
        <a:xfrm>
          <a:off x="2636450" y="33434699"/>
          <a:ext cx="478800" cy="176400"/>
        </a:xfrm>
        <a:prstGeom prst="rect">
          <a:avLst/>
        </a:prstGeom>
        <a:blipFill>
          <a:blip xmlns:r="http://schemas.openxmlformats.org/officeDocument/2006/relationships" r:embed="rId1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243</xdr:row>
      <xdr:rowOff>14100</xdr:rowOff>
    </xdr:from>
    <xdr:to>
      <xdr:col>5</xdr:col>
      <xdr:colOff>0</xdr:colOff>
      <xdr:row>244</xdr:row>
      <xdr:rowOff>0</xdr:rowOff>
    </xdr:to>
    <xdr:sp macro="" textlink="">
      <xdr:nvSpPr>
        <xdr:cNvPr id="218" name="Прямоугольник 217">
          <a:extLst>
            <a:ext uri="{FF2B5EF4-FFF2-40B4-BE49-F238E27FC236}">
              <a16:creationId xmlns:a16="http://schemas.microsoft.com/office/drawing/2014/main" id="{EA643A21-3352-4089-A392-47F4C60A9CD4}"/>
            </a:ext>
          </a:extLst>
        </xdr:cNvPr>
        <xdr:cNvSpPr>
          <a:spLocks/>
        </xdr:cNvSpPr>
      </xdr:nvSpPr>
      <xdr:spPr>
        <a:xfrm>
          <a:off x="364843" y="42136371"/>
          <a:ext cx="478800" cy="176400"/>
        </a:xfrm>
        <a:prstGeom prst="rect">
          <a:avLst/>
        </a:prstGeom>
        <a:blipFill>
          <a:blip xmlns:r="http://schemas.openxmlformats.org/officeDocument/2006/relationships" r:embed="rId111" cstate="screen">
            <a:extLst>
              <a:ext uri="{BEBA8EAE-BF5A-486C-A8C5-ECC9F3942E4B}">
                <a14:imgProps xmlns:a14="http://schemas.microsoft.com/office/drawing/2010/main">
                  <a14:imgLayer r:embed="rId11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332</xdr:row>
      <xdr:rowOff>23810</xdr:rowOff>
    </xdr:from>
    <xdr:to>
      <xdr:col>5</xdr:col>
      <xdr:colOff>3298</xdr:colOff>
      <xdr:row>333</xdr:row>
      <xdr:rowOff>9710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0B30C511-56BA-4163-9E80-9CB1F6E2C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55987267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334</xdr:row>
      <xdr:rowOff>26442</xdr:rowOff>
    </xdr:from>
    <xdr:to>
      <xdr:col>5</xdr:col>
      <xdr:colOff>1936</xdr:colOff>
      <xdr:row>335</xdr:row>
      <xdr:rowOff>12342</xdr:rowOff>
    </xdr:to>
    <xdr:sp macro="" textlink="">
      <xdr:nvSpPr>
        <xdr:cNvPr id="220" name="Прямоугольник 219">
          <a:extLst>
            <a:ext uri="{FF2B5EF4-FFF2-40B4-BE49-F238E27FC236}">
              <a16:creationId xmlns:a16="http://schemas.microsoft.com/office/drawing/2014/main" id="{28716EC7-F4C1-4D49-9F4E-4CDDF563E808}"/>
            </a:ext>
          </a:extLst>
        </xdr:cNvPr>
        <xdr:cNvSpPr>
          <a:spLocks/>
        </xdr:cNvSpPr>
      </xdr:nvSpPr>
      <xdr:spPr>
        <a:xfrm>
          <a:off x="2636450" y="56370899"/>
          <a:ext cx="478800" cy="176400"/>
        </a:xfrm>
        <a:prstGeom prst="rect">
          <a:avLst/>
        </a:prstGeom>
        <a:blipFill>
          <a:blip xmlns:r="http://schemas.openxmlformats.org/officeDocument/2006/relationships" r:embed="rId1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338</xdr:row>
      <xdr:rowOff>14100</xdr:rowOff>
    </xdr:from>
    <xdr:to>
      <xdr:col>5</xdr:col>
      <xdr:colOff>0</xdr:colOff>
      <xdr:row>339</xdr:row>
      <xdr:rowOff>0</xdr:rowOff>
    </xdr:to>
    <xdr:sp macro="" textlink="">
      <xdr:nvSpPr>
        <xdr:cNvPr id="222" name="Прямоугольник 221">
          <a:extLst>
            <a:ext uri="{FF2B5EF4-FFF2-40B4-BE49-F238E27FC236}">
              <a16:creationId xmlns:a16="http://schemas.microsoft.com/office/drawing/2014/main" id="{54FF8218-7E3F-4596-BBFB-42393DEA9903}"/>
            </a:ext>
          </a:extLst>
        </xdr:cNvPr>
        <xdr:cNvSpPr>
          <a:spLocks/>
        </xdr:cNvSpPr>
      </xdr:nvSpPr>
      <xdr:spPr>
        <a:xfrm>
          <a:off x="364843" y="58024071"/>
          <a:ext cx="478800" cy="176400"/>
        </a:xfrm>
        <a:prstGeom prst="rect">
          <a:avLst/>
        </a:prstGeom>
        <a:blipFill>
          <a:blip xmlns:r="http://schemas.openxmlformats.org/officeDocument/2006/relationships" r:embed="rId114" cstate="screen">
            <a:extLst>
              <a:ext uri="{BEBA8EAE-BF5A-486C-A8C5-ECC9F3942E4B}">
                <a14:imgProps xmlns:a14="http://schemas.microsoft.com/office/drawing/2010/main">
                  <a14:imgLayer r:embed="rId11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339</xdr:row>
      <xdr:rowOff>14100</xdr:rowOff>
    </xdr:from>
    <xdr:to>
      <xdr:col>5</xdr:col>
      <xdr:colOff>0</xdr:colOff>
      <xdr:row>340</xdr:row>
      <xdr:rowOff>0</xdr:rowOff>
    </xdr:to>
    <xdr:sp macro="" textlink="">
      <xdr:nvSpPr>
        <xdr:cNvPr id="223" name="Прямоугольник 222">
          <a:extLst>
            <a:ext uri="{FF2B5EF4-FFF2-40B4-BE49-F238E27FC236}">
              <a16:creationId xmlns:a16="http://schemas.microsoft.com/office/drawing/2014/main" id="{B339E566-F841-47F8-9ECD-EEA84D4905C1}"/>
            </a:ext>
          </a:extLst>
        </xdr:cNvPr>
        <xdr:cNvSpPr>
          <a:spLocks/>
        </xdr:cNvSpPr>
      </xdr:nvSpPr>
      <xdr:spPr>
        <a:xfrm>
          <a:off x="364843" y="58214571"/>
          <a:ext cx="478800" cy="176400"/>
        </a:xfrm>
        <a:prstGeom prst="rect">
          <a:avLst/>
        </a:prstGeom>
        <a:blipFill>
          <a:blip xmlns:r="http://schemas.openxmlformats.org/officeDocument/2006/relationships" r:embed="rId114" cstate="screen">
            <a:extLst>
              <a:ext uri="{BEBA8EAE-BF5A-486C-A8C5-ECC9F3942E4B}">
                <a14:imgProps xmlns:a14="http://schemas.microsoft.com/office/drawing/2010/main">
                  <a14:imgLayer r:embed="rId11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345</xdr:row>
      <xdr:rowOff>13221</xdr:rowOff>
    </xdr:from>
    <xdr:to>
      <xdr:col>5</xdr:col>
      <xdr:colOff>1936</xdr:colOff>
      <xdr:row>345</xdr:row>
      <xdr:rowOff>189621</xdr:rowOff>
    </xdr:to>
    <xdr:sp macro="" textlink="">
      <xdr:nvSpPr>
        <xdr:cNvPr id="225" name="Прямоугольник 224">
          <a:extLst>
            <a:ext uri="{FF2B5EF4-FFF2-40B4-BE49-F238E27FC236}">
              <a16:creationId xmlns:a16="http://schemas.microsoft.com/office/drawing/2014/main" id="{8F51EE11-7275-4D6A-91E5-6AFD8E97CD45}"/>
            </a:ext>
          </a:extLst>
        </xdr:cNvPr>
        <xdr:cNvSpPr>
          <a:spLocks/>
        </xdr:cNvSpPr>
      </xdr:nvSpPr>
      <xdr:spPr>
        <a:xfrm>
          <a:off x="2636450" y="58491278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348</xdr:row>
      <xdr:rowOff>13221</xdr:rowOff>
    </xdr:from>
    <xdr:to>
      <xdr:col>5</xdr:col>
      <xdr:colOff>1936</xdr:colOff>
      <xdr:row>348</xdr:row>
      <xdr:rowOff>189621</xdr:rowOff>
    </xdr:to>
    <xdr:sp macro="" textlink="">
      <xdr:nvSpPr>
        <xdr:cNvPr id="226" name="Прямоугольник 225">
          <a:extLst>
            <a:ext uri="{FF2B5EF4-FFF2-40B4-BE49-F238E27FC236}">
              <a16:creationId xmlns:a16="http://schemas.microsoft.com/office/drawing/2014/main" id="{347672C6-4755-4698-9BEF-C3ADB9138319}"/>
            </a:ext>
          </a:extLst>
        </xdr:cNvPr>
        <xdr:cNvSpPr>
          <a:spLocks/>
        </xdr:cNvSpPr>
      </xdr:nvSpPr>
      <xdr:spPr>
        <a:xfrm>
          <a:off x="2636450" y="59062778"/>
          <a:ext cx="478800" cy="176400"/>
        </a:xfrm>
        <a:prstGeom prst="rect">
          <a:avLst/>
        </a:prstGeom>
        <a:blipFill>
          <a:blip xmlns:r="http://schemas.openxmlformats.org/officeDocument/2006/relationships" r:embed="rId117" cstate="screen">
            <a:extLst>
              <a:ext uri="{BEBA8EAE-BF5A-486C-A8C5-ECC9F3942E4B}">
                <a14:imgProps xmlns:a14="http://schemas.microsoft.com/office/drawing/2010/main">
                  <a14:imgLayer r:embed="rId118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349</xdr:row>
      <xdr:rowOff>13221</xdr:rowOff>
    </xdr:from>
    <xdr:to>
      <xdr:col>5</xdr:col>
      <xdr:colOff>1936</xdr:colOff>
      <xdr:row>349</xdr:row>
      <xdr:rowOff>189621</xdr:rowOff>
    </xdr:to>
    <xdr:sp macro="" textlink="">
      <xdr:nvSpPr>
        <xdr:cNvPr id="227" name="Прямоугольник 226">
          <a:extLst>
            <a:ext uri="{FF2B5EF4-FFF2-40B4-BE49-F238E27FC236}">
              <a16:creationId xmlns:a16="http://schemas.microsoft.com/office/drawing/2014/main" id="{339DEC8B-B62E-4442-9260-20172C7CEDDC}"/>
            </a:ext>
          </a:extLst>
        </xdr:cNvPr>
        <xdr:cNvSpPr>
          <a:spLocks/>
        </xdr:cNvSpPr>
      </xdr:nvSpPr>
      <xdr:spPr>
        <a:xfrm>
          <a:off x="2636450" y="59253278"/>
          <a:ext cx="478800" cy="176400"/>
        </a:xfrm>
        <a:prstGeom prst="rect">
          <a:avLst/>
        </a:prstGeom>
        <a:blipFill>
          <a:blip xmlns:r="http://schemas.openxmlformats.org/officeDocument/2006/relationships" r:embed="rId117" cstate="screen">
            <a:extLst>
              <a:ext uri="{BEBA8EAE-BF5A-486C-A8C5-ECC9F3942E4B}">
                <a14:imgProps xmlns:a14="http://schemas.microsoft.com/office/drawing/2010/main">
                  <a14:imgLayer r:embed="rId118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350</xdr:row>
      <xdr:rowOff>13221</xdr:rowOff>
    </xdr:from>
    <xdr:to>
      <xdr:col>5</xdr:col>
      <xdr:colOff>1936</xdr:colOff>
      <xdr:row>350</xdr:row>
      <xdr:rowOff>189621</xdr:rowOff>
    </xdr:to>
    <xdr:sp macro="" textlink="">
      <xdr:nvSpPr>
        <xdr:cNvPr id="228" name="Прямоугольник 227">
          <a:extLst>
            <a:ext uri="{FF2B5EF4-FFF2-40B4-BE49-F238E27FC236}">
              <a16:creationId xmlns:a16="http://schemas.microsoft.com/office/drawing/2014/main" id="{FCAD2DDD-65BE-4443-97B6-5E6F13B40389}"/>
            </a:ext>
          </a:extLst>
        </xdr:cNvPr>
        <xdr:cNvSpPr>
          <a:spLocks/>
        </xdr:cNvSpPr>
      </xdr:nvSpPr>
      <xdr:spPr>
        <a:xfrm>
          <a:off x="2636450" y="59443778"/>
          <a:ext cx="478800" cy="176400"/>
        </a:xfrm>
        <a:prstGeom prst="rect">
          <a:avLst/>
        </a:prstGeom>
        <a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351</xdr:row>
      <xdr:rowOff>13221</xdr:rowOff>
    </xdr:from>
    <xdr:to>
      <xdr:col>5</xdr:col>
      <xdr:colOff>1936</xdr:colOff>
      <xdr:row>351</xdr:row>
      <xdr:rowOff>189621</xdr:rowOff>
    </xdr:to>
    <xdr:sp macro="" textlink="">
      <xdr:nvSpPr>
        <xdr:cNvPr id="229" name="Прямоугольник 228">
          <a:extLst>
            <a:ext uri="{FF2B5EF4-FFF2-40B4-BE49-F238E27FC236}">
              <a16:creationId xmlns:a16="http://schemas.microsoft.com/office/drawing/2014/main" id="{AF8D5272-BECD-47B3-84AA-E077E02BDE33}"/>
            </a:ext>
          </a:extLst>
        </xdr:cNvPr>
        <xdr:cNvSpPr>
          <a:spLocks/>
        </xdr:cNvSpPr>
      </xdr:nvSpPr>
      <xdr:spPr>
        <a:xfrm>
          <a:off x="2636450" y="59634278"/>
          <a:ext cx="478800" cy="176400"/>
        </a:xfrm>
        <a:prstGeom prst="rect">
          <a:avLst/>
        </a:prstGeom>
        <a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352</xdr:row>
      <xdr:rowOff>13221</xdr:rowOff>
    </xdr:from>
    <xdr:to>
      <xdr:col>5</xdr:col>
      <xdr:colOff>1936</xdr:colOff>
      <xdr:row>352</xdr:row>
      <xdr:rowOff>189621</xdr:rowOff>
    </xdr:to>
    <xdr:sp macro="" textlink="">
      <xdr:nvSpPr>
        <xdr:cNvPr id="230" name="Прямоугольник 229">
          <a:extLst>
            <a:ext uri="{FF2B5EF4-FFF2-40B4-BE49-F238E27FC236}">
              <a16:creationId xmlns:a16="http://schemas.microsoft.com/office/drawing/2014/main" id="{E728FEEE-ECBF-4A6C-8A7A-31008B09442D}"/>
            </a:ext>
          </a:extLst>
        </xdr:cNvPr>
        <xdr:cNvSpPr>
          <a:spLocks/>
        </xdr:cNvSpPr>
      </xdr:nvSpPr>
      <xdr:spPr>
        <a:xfrm>
          <a:off x="2636450" y="59824778"/>
          <a:ext cx="478800" cy="176400"/>
        </a:xfrm>
        <a:prstGeom prst="rect">
          <a:avLst/>
        </a:prstGeom>
        <a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355</xdr:row>
      <xdr:rowOff>13220</xdr:rowOff>
    </xdr:from>
    <xdr:to>
      <xdr:col>5</xdr:col>
      <xdr:colOff>1936</xdr:colOff>
      <xdr:row>355</xdr:row>
      <xdr:rowOff>189620</xdr:rowOff>
    </xdr:to>
    <xdr:sp macro="" textlink="">
      <xdr:nvSpPr>
        <xdr:cNvPr id="231" name="Прямоугольник 230">
          <a:extLst>
            <a:ext uri="{FF2B5EF4-FFF2-40B4-BE49-F238E27FC236}">
              <a16:creationId xmlns:a16="http://schemas.microsoft.com/office/drawing/2014/main" id="{6C49F158-EBAD-4271-87DB-B2AF486928E8}"/>
            </a:ext>
          </a:extLst>
        </xdr:cNvPr>
        <xdr:cNvSpPr>
          <a:spLocks/>
        </xdr:cNvSpPr>
      </xdr:nvSpPr>
      <xdr:spPr>
        <a:xfrm>
          <a:off x="2636450" y="60205777"/>
          <a:ext cx="478800" cy="176400"/>
        </a:xfrm>
        <a:prstGeom prst="rect">
          <a:avLst/>
        </a:prstGeom>
        <a:blipFill>
          <a:blip xmlns:r="http://schemas.openxmlformats.org/officeDocument/2006/relationships" r:embed="rId1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357</xdr:row>
      <xdr:rowOff>13221</xdr:rowOff>
    </xdr:from>
    <xdr:to>
      <xdr:col>5</xdr:col>
      <xdr:colOff>1936</xdr:colOff>
      <xdr:row>357</xdr:row>
      <xdr:rowOff>189621</xdr:rowOff>
    </xdr:to>
    <xdr:sp macro="" textlink="">
      <xdr:nvSpPr>
        <xdr:cNvPr id="232" name="Прямоугольник 231">
          <a:extLst>
            <a:ext uri="{FF2B5EF4-FFF2-40B4-BE49-F238E27FC236}">
              <a16:creationId xmlns:a16="http://schemas.microsoft.com/office/drawing/2014/main" id="{9557AB9D-FD8F-4ACC-A5EC-061C66FE6CD1}"/>
            </a:ext>
          </a:extLst>
        </xdr:cNvPr>
        <xdr:cNvSpPr>
          <a:spLocks/>
        </xdr:cNvSpPr>
      </xdr:nvSpPr>
      <xdr:spPr>
        <a:xfrm>
          <a:off x="2636450" y="60586778"/>
          <a:ext cx="478800" cy="176400"/>
        </a:xfrm>
        <a:prstGeom prst="rect">
          <a:avLst/>
        </a:prstGeom>
        <a:blipFill>
          <a:blip xmlns:r="http://schemas.openxmlformats.org/officeDocument/2006/relationships" r:embed="rId1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358</xdr:row>
      <xdr:rowOff>12343</xdr:rowOff>
    </xdr:from>
    <xdr:to>
      <xdr:col>5</xdr:col>
      <xdr:colOff>3298</xdr:colOff>
      <xdr:row>358</xdr:row>
      <xdr:rowOff>188743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4D7A4F50-A39C-4220-92AA-5DA4D050993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60776400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359</xdr:row>
      <xdr:rowOff>12343</xdr:rowOff>
    </xdr:from>
    <xdr:to>
      <xdr:col>5</xdr:col>
      <xdr:colOff>3298</xdr:colOff>
      <xdr:row>359</xdr:row>
      <xdr:rowOff>188743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05600EC-70E5-4B46-8576-71743CE9462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60966900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361</xdr:row>
      <xdr:rowOff>13494</xdr:rowOff>
    </xdr:from>
    <xdr:to>
      <xdr:col>5</xdr:col>
      <xdr:colOff>3298</xdr:colOff>
      <xdr:row>361</xdr:row>
      <xdr:rowOff>189894</xdr:rowOff>
    </xdr:to>
    <xdr:sp macro="" textlink="">
      <xdr:nvSpPr>
        <xdr:cNvPr id="235" name="Прямоугольник 234">
          <a:extLst>
            <a:ext uri="{FF2B5EF4-FFF2-40B4-BE49-F238E27FC236}">
              <a16:creationId xmlns:a16="http://schemas.microsoft.com/office/drawing/2014/main" id="{C6D462D6-5C90-425E-814B-363079806E16}"/>
            </a:ext>
          </a:extLst>
        </xdr:cNvPr>
        <xdr:cNvSpPr>
          <a:spLocks/>
        </xdr:cNvSpPr>
      </xdr:nvSpPr>
      <xdr:spPr>
        <a:xfrm>
          <a:off x="2637812" y="61158551"/>
          <a:ext cx="478800" cy="176400"/>
        </a:xfrm>
        <a:prstGeom prst="rect">
          <a:avLst/>
        </a:prstGeom>
        <a:blipFill>
          <a:blip xmlns:r="http://schemas.openxmlformats.org/officeDocument/2006/relationships" r:embed="rId1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364</xdr:row>
      <xdr:rowOff>13221</xdr:rowOff>
    </xdr:from>
    <xdr:to>
      <xdr:col>5</xdr:col>
      <xdr:colOff>1936</xdr:colOff>
      <xdr:row>364</xdr:row>
      <xdr:rowOff>189621</xdr:rowOff>
    </xdr:to>
    <xdr:sp macro="" textlink="">
      <xdr:nvSpPr>
        <xdr:cNvPr id="236" name="Прямоугольник 235">
          <a:extLst>
            <a:ext uri="{FF2B5EF4-FFF2-40B4-BE49-F238E27FC236}">
              <a16:creationId xmlns:a16="http://schemas.microsoft.com/office/drawing/2014/main" id="{3E812465-8108-4EC8-9921-36DB5E9EF0E9}"/>
            </a:ext>
          </a:extLst>
        </xdr:cNvPr>
        <xdr:cNvSpPr>
          <a:spLocks/>
        </xdr:cNvSpPr>
      </xdr:nvSpPr>
      <xdr:spPr>
        <a:xfrm>
          <a:off x="2636450" y="61348778"/>
          <a:ext cx="478800" cy="176400"/>
        </a:xfrm>
        <a:prstGeom prst="rect">
          <a:avLst/>
        </a:prstGeom>
        <a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365</xdr:row>
      <xdr:rowOff>13221</xdr:rowOff>
    </xdr:from>
    <xdr:to>
      <xdr:col>5</xdr:col>
      <xdr:colOff>1936</xdr:colOff>
      <xdr:row>365</xdr:row>
      <xdr:rowOff>189621</xdr:rowOff>
    </xdr:to>
    <xdr:sp macro="" textlink="">
      <xdr:nvSpPr>
        <xdr:cNvPr id="237" name="Прямоугольник 236">
          <a:extLst>
            <a:ext uri="{FF2B5EF4-FFF2-40B4-BE49-F238E27FC236}">
              <a16:creationId xmlns:a16="http://schemas.microsoft.com/office/drawing/2014/main" id="{C4814A81-BC37-4259-A7F8-6650C6BCA8B6}"/>
            </a:ext>
          </a:extLst>
        </xdr:cNvPr>
        <xdr:cNvSpPr>
          <a:spLocks/>
        </xdr:cNvSpPr>
      </xdr:nvSpPr>
      <xdr:spPr>
        <a:xfrm>
          <a:off x="2636450" y="61539278"/>
          <a:ext cx="478800" cy="176400"/>
        </a:xfrm>
        <a:prstGeom prst="rect">
          <a:avLst/>
        </a:prstGeom>
        <a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367</xdr:row>
      <xdr:rowOff>13221</xdr:rowOff>
    </xdr:from>
    <xdr:to>
      <xdr:col>5</xdr:col>
      <xdr:colOff>1936</xdr:colOff>
      <xdr:row>367</xdr:row>
      <xdr:rowOff>189621</xdr:rowOff>
    </xdr:to>
    <xdr:sp macro="" textlink="">
      <xdr:nvSpPr>
        <xdr:cNvPr id="238" name="Прямоугольник 237">
          <a:extLst>
            <a:ext uri="{FF2B5EF4-FFF2-40B4-BE49-F238E27FC236}">
              <a16:creationId xmlns:a16="http://schemas.microsoft.com/office/drawing/2014/main" id="{23E18FA2-35CE-4F0F-B299-81555B6989ED}"/>
            </a:ext>
          </a:extLst>
        </xdr:cNvPr>
        <xdr:cNvSpPr>
          <a:spLocks/>
        </xdr:cNvSpPr>
      </xdr:nvSpPr>
      <xdr:spPr>
        <a:xfrm>
          <a:off x="2636450" y="61729778"/>
          <a:ext cx="478800" cy="176400"/>
        </a:xfrm>
        <a:prstGeom prst="rect">
          <a:avLst/>
        </a:prstGeom>
        <a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369</xdr:row>
      <xdr:rowOff>14100</xdr:rowOff>
    </xdr:from>
    <xdr:to>
      <xdr:col>5</xdr:col>
      <xdr:colOff>0</xdr:colOff>
      <xdr:row>370</xdr:row>
      <xdr:rowOff>0</xdr:rowOff>
    </xdr:to>
    <xdr:sp macro="" textlink="">
      <xdr:nvSpPr>
        <xdr:cNvPr id="239" name="Прямоугольник 238">
          <a:extLst>
            <a:ext uri="{FF2B5EF4-FFF2-40B4-BE49-F238E27FC236}">
              <a16:creationId xmlns:a16="http://schemas.microsoft.com/office/drawing/2014/main" id="{107B991A-C939-4163-BB39-E9EFC769BC3B}"/>
            </a:ext>
          </a:extLst>
        </xdr:cNvPr>
        <xdr:cNvSpPr>
          <a:spLocks/>
        </xdr:cNvSpPr>
      </xdr:nvSpPr>
      <xdr:spPr>
        <a:xfrm>
          <a:off x="364843" y="62938971"/>
          <a:ext cx="478800" cy="176400"/>
        </a:xfrm>
        <a:prstGeom prst="rect">
          <a:avLst/>
        </a:prstGeom>
        <a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370</xdr:row>
      <xdr:rowOff>25564</xdr:rowOff>
    </xdr:from>
    <xdr:to>
      <xdr:col>5</xdr:col>
      <xdr:colOff>3298</xdr:colOff>
      <xdr:row>371</xdr:row>
      <xdr:rowOff>11464</xdr:rowOff>
    </xdr:to>
    <xdr:sp macro="" textlink="">
      <xdr:nvSpPr>
        <xdr:cNvPr id="240" name="Прямоугольник 239">
          <a:extLst>
            <a:ext uri="{FF2B5EF4-FFF2-40B4-BE49-F238E27FC236}">
              <a16:creationId xmlns:a16="http://schemas.microsoft.com/office/drawing/2014/main" id="{3A1F2E15-9447-4131-8043-824DE093B16A}"/>
            </a:ext>
          </a:extLst>
        </xdr:cNvPr>
        <xdr:cNvSpPr>
          <a:spLocks/>
        </xdr:cNvSpPr>
      </xdr:nvSpPr>
      <xdr:spPr>
        <a:xfrm>
          <a:off x="2637812" y="62389821"/>
          <a:ext cx="478800" cy="176400"/>
        </a:xfrm>
        <a:prstGeom prst="rect">
          <a:avLst/>
        </a:prstGeom>
        <a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78</xdr:row>
      <xdr:rowOff>13221</xdr:rowOff>
    </xdr:from>
    <xdr:to>
      <xdr:col>5</xdr:col>
      <xdr:colOff>1936</xdr:colOff>
      <xdr:row>78</xdr:row>
      <xdr:rowOff>189621</xdr:rowOff>
    </xdr:to>
    <xdr:sp macro="" textlink="">
      <xdr:nvSpPr>
        <xdr:cNvPr id="242" name="Прямоугольник 241">
          <a:extLst>
            <a:ext uri="{FF2B5EF4-FFF2-40B4-BE49-F238E27FC236}">
              <a16:creationId xmlns:a16="http://schemas.microsoft.com/office/drawing/2014/main" id="{61FA5506-5600-475B-8C66-4B1163DABE9A}"/>
            </a:ext>
          </a:extLst>
        </xdr:cNvPr>
        <xdr:cNvSpPr>
          <a:spLocks/>
        </xdr:cNvSpPr>
      </xdr:nvSpPr>
      <xdr:spPr>
        <a:xfrm>
          <a:off x="2636450" y="14028578"/>
          <a:ext cx="478800" cy="176400"/>
        </a:xfrm>
        <a:prstGeom prst="rect">
          <a:avLst/>
        </a:prstGeom>
        <a:blipFill>
          <a:blip xmlns:r="http://schemas.openxmlformats.org/officeDocument/2006/relationships" r:embed="rId126" cstate="screen">
            <a:extLst>
              <a:ext uri="{BEBA8EAE-BF5A-486C-A8C5-ECC9F3942E4B}">
                <a14:imgProps xmlns:a14="http://schemas.microsoft.com/office/drawing/2010/main">
                  <a14:imgLayer r:embed="rId127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356</xdr:row>
      <xdr:rowOff>13221</xdr:rowOff>
    </xdr:from>
    <xdr:to>
      <xdr:col>5</xdr:col>
      <xdr:colOff>1936</xdr:colOff>
      <xdr:row>356</xdr:row>
      <xdr:rowOff>189621</xdr:rowOff>
    </xdr:to>
    <xdr:sp macro="" textlink="">
      <xdr:nvSpPr>
        <xdr:cNvPr id="243" name="Прямоугольник 242">
          <a:extLst>
            <a:ext uri="{FF2B5EF4-FFF2-40B4-BE49-F238E27FC236}">
              <a16:creationId xmlns:a16="http://schemas.microsoft.com/office/drawing/2014/main" id="{4150C243-1380-41A5-A864-87D922C3E853}"/>
            </a:ext>
          </a:extLst>
        </xdr:cNvPr>
        <xdr:cNvSpPr>
          <a:spLocks/>
        </xdr:cNvSpPr>
      </xdr:nvSpPr>
      <xdr:spPr>
        <a:xfrm>
          <a:off x="2636450" y="60396278"/>
          <a:ext cx="478800" cy="176400"/>
        </a:xfrm>
        <a:prstGeom prst="rect">
          <a:avLst/>
        </a:prstGeom>
        <a:blipFill>
          <a:blip xmlns:r="http://schemas.openxmlformats.org/officeDocument/2006/relationships" r:embed="rId1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354</xdr:row>
      <xdr:rowOff>13221</xdr:rowOff>
    </xdr:from>
    <xdr:to>
      <xdr:col>5</xdr:col>
      <xdr:colOff>1936</xdr:colOff>
      <xdr:row>354</xdr:row>
      <xdr:rowOff>189621</xdr:rowOff>
    </xdr:to>
    <xdr:sp macro="" textlink="">
      <xdr:nvSpPr>
        <xdr:cNvPr id="244" name="Прямоугольник 243">
          <a:extLst>
            <a:ext uri="{FF2B5EF4-FFF2-40B4-BE49-F238E27FC236}">
              <a16:creationId xmlns:a16="http://schemas.microsoft.com/office/drawing/2014/main" id="{40187958-74D4-4244-B620-CC6CF45178E1}"/>
            </a:ext>
          </a:extLst>
        </xdr:cNvPr>
        <xdr:cNvSpPr>
          <a:spLocks/>
        </xdr:cNvSpPr>
      </xdr:nvSpPr>
      <xdr:spPr>
        <a:xfrm>
          <a:off x="2636450" y="60015278"/>
          <a:ext cx="478800" cy="176400"/>
        </a:xfrm>
        <a:prstGeom prst="rect">
          <a:avLst/>
        </a:prstGeom>
        <a:blipFill>
          <a:blip xmlns:r="http://schemas.openxmlformats.org/officeDocument/2006/relationships" r:embed="rId1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53</xdr:row>
      <xdr:rowOff>13221</xdr:rowOff>
    </xdr:from>
    <xdr:to>
      <xdr:col>5</xdr:col>
      <xdr:colOff>1936</xdr:colOff>
      <xdr:row>53</xdr:row>
      <xdr:rowOff>189621</xdr:rowOff>
    </xdr:to>
    <xdr:sp macro="" textlink="">
      <xdr:nvSpPr>
        <xdr:cNvPr id="245" name="Прямоугольник 244">
          <a:extLst>
            <a:ext uri="{FF2B5EF4-FFF2-40B4-BE49-F238E27FC236}">
              <a16:creationId xmlns:a16="http://schemas.microsoft.com/office/drawing/2014/main" id="{BC1AD31C-8E67-4C89-9212-6C6AB4F39873}"/>
            </a:ext>
          </a:extLst>
        </xdr:cNvPr>
        <xdr:cNvSpPr>
          <a:spLocks/>
        </xdr:cNvSpPr>
      </xdr:nvSpPr>
      <xdr:spPr>
        <a:xfrm>
          <a:off x="2636450" y="9647078"/>
          <a:ext cx="478800" cy="176400"/>
        </a:xfrm>
        <a:prstGeom prst="rect">
          <a:avLst/>
        </a:prstGeom>
        <a:blipFill>
          <a:blip xmlns:r="http://schemas.openxmlformats.org/officeDocument/2006/relationships" r:embed="rId1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58</xdr:row>
      <xdr:rowOff>13221</xdr:rowOff>
    </xdr:from>
    <xdr:to>
      <xdr:col>5</xdr:col>
      <xdr:colOff>1936</xdr:colOff>
      <xdr:row>58</xdr:row>
      <xdr:rowOff>189621</xdr:rowOff>
    </xdr:to>
    <xdr:sp macro="" textlink="">
      <xdr:nvSpPr>
        <xdr:cNvPr id="246" name="Прямоугольник 245">
          <a:extLst>
            <a:ext uri="{FF2B5EF4-FFF2-40B4-BE49-F238E27FC236}">
              <a16:creationId xmlns:a16="http://schemas.microsoft.com/office/drawing/2014/main" id="{B5EA6FEF-16AF-4CD9-8510-4EF2C5AE7171}"/>
            </a:ext>
          </a:extLst>
        </xdr:cNvPr>
        <xdr:cNvSpPr>
          <a:spLocks/>
        </xdr:cNvSpPr>
      </xdr:nvSpPr>
      <xdr:spPr>
        <a:xfrm>
          <a:off x="2636450" y="10599578"/>
          <a:ext cx="478800" cy="176400"/>
        </a:xfrm>
        <a:prstGeom prst="rect">
          <a:avLst/>
        </a:prstGeom>
        <a:blipFill>
          <a:blip xmlns:r="http://schemas.openxmlformats.org/officeDocument/2006/relationships" r:embed="rId1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97</xdr:row>
      <xdr:rowOff>26442</xdr:rowOff>
    </xdr:from>
    <xdr:to>
      <xdr:col>5</xdr:col>
      <xdr:colOff>1936</xdr:colOff>
      <xdr:row>98</xdr:row>
      <xdr:rowOff>12342</xdr:rowOff>
    </xdr:to>
    <xdr:sp macro="" textlink="">
      <xdr:nvSpPr>
        <xdr:cNvPr id="247" name="Прямоугольник 246">
          <a:extLst>
            <a:ext uri="{FF2B5EF4-FFF2-40B4-BE49-F238E27FC236}">
              <a16:creationId xmlns:a16="http://schemas.microsoft.com/office/drawing/2014/main" id="{A24B997F-6180-41C2-866F-EAD68A2AB562}"/>
            </a:ext>
          </a:extLst>
        </xdr:cNvPr>
        <xdr:cNvSpPr>
          <a:spLocks/>
        </xdr:cNvSpPr>
      </xdr:nvSpPr>
      <xdr:spPr>
        <a:xfrm>
          <a:off x="2636450" y="16594499"/>
          <a:ext cx="478800" cy="176400"/>
        </a:xfrm>
        <a:prstGeom prst="rect">
          <a:avLst/>
        </a:prstGeom>
        <a:blipFill>
          <a:blip xmlns:r="http://schemas.openxmlformats.org/officeDocument/2006/relationships" r:embed="rId1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73</xdr:row>
      <xdr:rowOff>26442</xdr:rowOff>
    </xdr:from>
    <xdr:to>
      <xdr:col>5</xdr:col>
      <xdr:colOff>1936</xdr:colOff>
      <xdr:row>74</xdr:row>
      <xdr:rowOff>12342</xdr:rowOff>
    </xdr:to>
    <xdr:sp macro="" textlink="">
      <xdr:nvSpPr>
        <xdr:cNvPr id="250" name="Прямоугольник 249">
          <a:extLst>
            <a:ext uri="{FF2B5EF4-FFF2-40B4-BE49-F238E27FC236}">
              <a16:creationId xmlns:a16="http://schemas.microsoft.com/office/drawing/2014/main" id="{7C187011-D46F-4DD5-A557-7032FDDB407D}"/>
            </a:ext>
          </a:extLst>
        </xdr:cNvPr>
        <xdr:cNvSpPr>
          <a:spLocks/>
        </xdr:cNvSpPr>
      </xdr:nvSpPr>
      <xdr:spPr>
        <a:xfrm>
          <a:off x="2636450" y="13089299"/>
          <a:ext cx="478800" cy="176400"/>
        </a:xfrm>
        <a:prstGeom prst="rect">
          <a:avLst/>
        </a:prstGeom>
        <a:blipFill>
          <a:blip xmlns:r="http://schemas.openxmlformats.org/officeDocument/2006/relationships" r:embed="rId1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126</xdr:row>
      <xdr:rowOff>26442</xdr:rowOff>
    </xdr:from>
    <xdr:to>
      <xdr:col>5</xdr:col>
      <xdr:colOff>1936</xdr:colOff>
      <xdr:row>127</xdr:row>
      <xdr:rowOff>12342</xdr:rowOff>
    </xdr:to>
    <xdr:sp macro="" textlink="">
      <xdr:nvSpPr>
        <xdr:cNvPr id="251" name="Прямоугольник 250">
          <a:extLst>
            <a:ext uri="{FF2B5EF4-FFF2-40B4-BE49-F238E27FC236}">
              <a16:creationId xmlns:a16="http://schemas.microsoft.com/office/drawing/2014/main" id="{7647AFB6-7E5C-4EE5-9E0D-B2FA6DD1EBE8}"/>
            </a:ext>
          </a:extLst>
        </xdr:cNvPr>
        <xdr:cNvSpPr>
          <a:spLocks/>
        </xdr:cNvSpPr>
      </xdr:nvSpPr>
      <xdr:spPr>
        <a:xfrm>
          <a:off x="2636450" y="22157099"/>
          <a:ext cx="478800" cy="176400"/>
        </a:xfrm>
        <a:prstGeom prst="rect">
          <a:avLst/>
        </a:prstGeom>
        <a:blipFill>
          <a:blip xmlns:r="http://schemas.openxmlformats.org/officeDocument/2006/relationships" r:embed="rId1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139</xdr:row>
      <xdr:rowOff>26442</xdr:rowOff>
    </xdr:from>
    <xdr:to>
      <xdr:col>5</xdr:col>
      <xdr:colOff>1936</xdr:colOff>
      <xdr:row>140</xdr:row>
      <xdr:rowOff>12342</xdr:rowOff>
    </xdr:to>
    <xdr:sp macro="" textlink="">
      <xdr:nvSpPr>
        <xdr:cNvPr id="252" name="Прямоугольник 251">
          <a:extLst>
            <a:ext uri="{FF2B5EF4-FFF2-40B4-BE49-F238E27FC236}">
              <a16:creationId xmlns:a16="http://schemas.microsoft.com/office/drawing/2014/main" id="{06688E4E-B7CF-435D-9E7E-506AD841DDC4}"/>
            </a:ext>
          </a:extLst>
        </xdr:cNvPr>
        <xdr:cNvSpPr>
          <a:spLocks/>
        </xdr:cNvSpPr>
      </xdr:nvSpPr>
      <xdr:spPr>
        <a:xfrm>
          <a:off x="2636450" y="24252599"/>
          <a:ext cx="478800" cy="176400"/>
        </a:xfrm>
        <a:prstGeom prst="rect">
          <a:avLst/>
        </a:prstGeom>
        <a:blipFill>
          <a:blip xmlns:r="http://schemas.openxmlformats.org/officeDocument/2006/relationships" r:embed="rId1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142</xdr:row>
      <xdr:rowOff>26442</xdr:rowOff>
    </xdr:from>
    <xdr:to>
      <xdr:col>5</xdr:col>
      <xdr:colOff>1936</xdr:colOff>
      <xdr:row>143</xdr:row>
      <xdr:rowOff>12342</xdr:rowOff>
    </xdr:to>
    <xdr:sp macro="" textlink="">
      <xdr:nvSpPr>
        <xdr:cNvPr id="254" name="Прямоугольник 253">
          <a:extLst>
            <a:ext uri="{FF2B5EF4-FFF2-40B4-BE49-F238E27FC236}">
              <a16:creationId xmlns:a16="http://schemas.microsoft.com/office/drawing/2014/main" id="{E06AF381-30F0-4218-A62B-1BB821B4E16C}"/>
            </a:ext>
          </a:extLst>
        </xdr:cNvPr>
        <xdr:cNvSpPr>
          <a:spLocks/>
        </xdr:cNvSpPr>
      </xdr:nvSpPr>
      <xdr:spPr>
        <a:xfrm>
          <a:off x="2636450" y="24633599"/>
          <a:ext cx="478800" cy="176400"/>
        </a:xfrm>
        <a:prstGeom prst="rect">
          <a:avLst/>
        </a:prstGeom>
        <a:blipFill>
          <a:blip xmlns:r="http://schemas.openxmlformats.org/officeDocument/2006/relationships" r:embed="rId1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144</xdr:row>
      <xdr:rowOff>26442</xdr:rowOff>
    </xdr:from>
    <xdr:to>
      <xdr:col>5</xdr:col>
      <xdr:colOff>1936</xdr:colOff>
      <xdr:row>145</xdr:row>
      <xdr:rowOff>12342</xdr:rowOff>
    </xdr:to>
    <xdr:sp macro="" textlink="">
      <xdr:nvSpPr>
        <xdr:cNvPr id="255" name="Прямоугольник 254">
          <a:extLst>
            <a:ext uri="{FF2B5EF4-FFF2-40B4-BE49-F238E27FC236}">
              <a16:creationId xmlns:a16="http://schemas.microsoft.com/office/drawing/2014/main" id="{65AF9B91-83E6-4147-A6B1-B584BA7560E0}"/>
            </a:ext>
          </a:extLst>
        </xdr:cNvPr>
        <xdr:cNvSpPr>
          <a:spLocks/>
        </xdr:cNvSpPr>
      </xdr:nvSpPr>
      <xdr:spPr>
        <a:xfrm>
          <a:off x="2636450" y="25014599"/>
          <a:ext cx="478800" cy="176400"/>
        </a:xfrm>
        <a:prstGeom prst="rect">
          <a:avLst/>
        </a:prstGeom>
        <a:blipFill>
          <a:blip xmlns:r="http://schemas.openxmlformats.org/officeDocument/2006/relationships" r:embed="rId1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329</xdr:row>
      <xdr:rowOff>26442</xdr:rowOff>
    </xdr:from>
    <xdr:to>
      <xdr:col>5</xdr:col>
      <xdr:colOff>1936</xdr:colOff>
      <xdr:row>330</xdr:row>
      <xdr:rowOff>12342</xdr:rowOff>
    </xdr:to>
    <xdr:sp macro="" textlink="">
      <xdr:nvSpPr>
        <xdr:cNvPr id="257" name="Прямоугольник 256">
          <a:extLst>
            <a:ext uri="{FF2B5EF4-FFF2-40B4-BE49-F238E27FC236}">
              <a16:creationId xmlns:a16="http://schemas.microsoft.com/office/drawing/2014/main" id="{CEC77CAB-07BF-4CDA-8F3B-B986370C4D7D}"/>
            </a:ext>
          </a:extLst>
        </xdr:cNvPr>
        <xdr:cNvSpPr>
          <a:spLocks/>
        </xdr:cNvSpPr>
      </xdr:nvSpPr>
      <xdr:spPr>
        <a:xfrm>
          <a:off x="2636450" y="55608899"/>
          <a:ext cx="478800" cy="176400"/>
        </a:xfrm>
        <a:prstGeom prst="rect">
          <a:avLst/>
        </a:prstGeom>
        <a:blipFill>
          <a:blip xmlns:r="http://schemas.openxmlformats.org/officeDocument/2006/relationships" r:embed="rId1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330</xdr:row>
      <xdr:rowOff>26442</xdr:rowOff>
    </xdr:from>
    <xdr:to>
      <xdr:col>5</xdr:col>
      <xdr:colOff>1936</xdr:colOff>
      <xdr:row>331</xdr:row>
      <xdr:rowOff>12342</xdr:rowOff>
    </xdr:to>
    <xdr:sp macro="" textlink="">
      <xdr:nvSpPr>
        <xdr:cNvPr id="258" name="Прямоугольник 257">
          <a:extLst>
            <a:ext uri="{FF2B5EF4-FFF2-40B4-BE49-F238E27FC236}">
              <a16:creationId xmlns:a16="http://schemas.microsoft.com/office/drawing/2014/main" id="{4ED8D516-F9D2-4E5E-A2AA-AF7243586AEB}"/>
            </a:ext>
          </a:extLst>
        </xdr:cNvPr>
        <xdr:cNvSpPr>
          <a:spLocks/>
        </xdr:cNvSpPr>
      </xdr:nvSpPr>
      <xdr:spPr>
        <a:xfrm>
          <a:off x="2636450" y="55799399"/>
          <a:ext cx="478800" cy="176400"/>
        </a:xfrm>
        <a:prstGeom prst="rect">
          <a:avLst/>
        </a:prstGeom>
        <a:blipFill>
          <a:blip xmlns:r="http://schemas.openxmlformats.org/officeDocument/2006/relationships" r:embed="rId1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103</xdr:row>
      <xdr:rowOff>14100</xdr:rowOff>
    </xdr:from>
    <xdr:to>
      <xdr:col>5</xdr:col>
      <xdr:colOff>0</xdr:colOff>
      <xdr:row>104</xdr:row>
      <xdr:rowOff>0</xdr:rowOff>
    </xdr:to>
    <xdr:sp macro="" textlink="">
      <xdr:nvSpPr>
        <xdr:cNvPr id="259" name="Прямоугольник 258">
          <a:extLst>
            <a:ext uri="{FF2B5EF4-FFF2-40B4-BE49-F238E27FC236}">
              <a16:creationId xmlns:a16="http://schemas.microsoft.com/office/drawing/2014/main" id="{B82545AF-D7F2-4146-83E0-810009161224}"/>
            </a:ext>
          </a:extLst>
        </xdr:cNvPr>
        <xdr:cNvSpPr>
          <a:spLocks/>
        </xdr:cNvSpPr>
      </xdr:nvSpPr>
      <xdr:spPr>
        <a:xfrm>
          <a:off x="364843" y="18628671"/>
          <a:ext cx="478800" cy="176400"/>
        </a:xfrm>
        <a:prstGeom prst="rect">
          <a:avLst/>
        </a:prstGeom>
        <a:blipFill>
          <a:blip xmlns:r="http://schemas.openxmlformats.org/officeDocument/2006/relationships" r:embed="rId1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125</xdr:row>
      <xdr:rowOff>26442</xdr:rowOff>
    </xdr:from>
    <xdr:to>
      <xdr:col>5</xdr:col>
      <xdr:colOff>1936</xdr:colOff>
      <xdr:row>126</xdr:row>
      <xdr:rowOff>12342</xdr:rowOff>
    </xdr:to>
    <xdr:sp macro="" textlink="">
      <xdr:nvSpPr>
        <xdr:cNvPr id="261" name="Прямоугольник 260">
          <a:extLst>
            <a:ext uri="{FF2B5EF4-FFF2-40B4-BE49-F238E27FC236}">
              <a16:creationId xmlns:a16="http://schemas.microsoft.com/office/drawing/2014/main" id="{D20B9DBD-F616-4F7C-9ADE-AF5102170CB8}"/>
            </a:ext>
          </a:extLst>
        </xdr:cNvPr>
        <xdr:cNvSpPr>
          <a:spLocks/>
        </xdr:cNvSpPr>
      </xdr:nvSpPr>
      <xdr:spPr>
        <a:xfrm>
          <a:off x="2636450" y="21966599"/>
          <a:ext cx="478800" cy="176400"/>
        </a:xfrm>
        <a:prstGeom prst="rect">
          <a:avLst/>
        </a:prstGeom>
        <a:blipFill>
          <a:blip xmlns:r="http://schemas.openxmlformats.org/officeDocument/2006/relationships" r:embed="rId14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262</xdr:row>
      <xdr:rowOff>26442</xdr:rowOff>
    </xdr:from>
    <xdr:to>
      <xdr:col>5</xdr:col>
      <xdr:colOff>1936</xdr:colOff>
      <xdr:row>263</xdr:row>
      <xdr:rowOff>12342</xdr:rowOff>
    </xdr:to>
    <xdr:sp macro="" textlink="">
      <xdr:nvSpPr>
        <xdr:cNvPr id="262" name="Прямоугольник 261">
          <a:extLst>
            <a:ext uri="{FF2B5EF4-FFF2-40B4-BE49-F238E27FC236}">
              <a16:creationId xmlns:a16="http://schemas.microsoft.com/office/drawing/2014/main" id="{48E42008-21EC-41F9-A0DD-8B03B850C43A}"/>
            </a:ext>
          </a:extLst>
        </xdr:cNvPr>
        <xdr:cNvSpPr>
          <a:spLocks/>
        </xdr:cNvSpPr>
      </xdr:nvSpPr>
      <xdr:spPr>
        <a:xfrm>
          <a:off x="2636450" y="44216999"/>
          <a:ext cx="478800" cy="176400"/>
        </a:xfrm>
        <a:prstGeom prst="rect">
          <a:avLst/>
        </a:prstGeom>
        <a:blipFill>
          <a:blip xmlns:r="http://schemas.openxmlformats.org/officeDocument/2006/relationships" r:embed="rId14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277</xdr:row>
      <xdr:rowOff>13221</xdr:rowOff>
    </xdr:from>
    <xdr:to>
      <xdr:col>5</xdr:col>
      <xdr:colOff>1936</xdr:colOff>
      <xdr:row>277</xdr:row>
      <xdr:rowOff>189621</xdr:rowOff>
    </xdr:to>
    <xdr:sp macro="" textlink="">
      <xdr:nvSpPr>
        <xdr:cNvPr id="263" name="Прямоугольник 262">
          <a:extLst>
            <a:ext uri="{FF2B5EF4-FFF2-40B4-BE49-F238E27FC236}">
              <a16:creationId xmlns:a16="http://schemas.microsoft.com/office/drawing/2014/main" id="{BF41771D-FAEF-4AA9-8DEA-99D6ECE4E113}"/>
            </a:ext>
          </a:extLst>
        </xdr:cNvPr>
        <xdr:cNvSpPr>
          <a:spLocks/>
        </xdr:cNvSpPr>
      </xdr:nvSpPr>
      <xdr:spPr>
        <a:xfrm>
          <a:off x="2636450" y="46489778"/>
          <a:ext cx="478800" cy="176400"/>
        </a:xfrm>
        <a:prstGeom prst="rect">
          <a:avLst/>
        </a:prstGeom>
        <a:blipFill>
          <a:blip xmlns:r="http://schemas.openxmlformats.org/officeDocument/2006/relationships" r:embed="rId14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154</xdr:row>
      <xdr:rowOff>26442</xdr:rowOff>
    </xdr:from>
    <xdr:to>
      <xdr:col>5</xdr:col>
      <xdr:colOff>1936</xdr:colOff>
      <xdr:row>155</xdr:row>
      <xdr:rowOff>12342</xdr:rowOff>
    </xdr:to>
    <xdr:sp macro="" textlink="">
      <xdr:nvSpPr>
        <xdr:cNvPr id="264" name="Прямоугольник 263">
          <a:extLst>
            <a:ext uri="{FF2B5EF4-FFF2-40B4-BE49-F238E27FC236}">
              <a16:creationId xmlns:a16="http://schemas.microsoft.com/office/drawing/2014/main" id="{A2ED17E0-7F8C-42FC-B21D-213B1167CC3E}"/>
            </a:ext>
          </a:extLst>
        </xdr:cNvPr>
        <xdr:cNvSpPr>
          <a:spLocks/>
        </xdr:cNvSpPr>
      </xdr:nvSpPr>
      <xdr:spPr>
        <a:xfrm>
          <a:off x="2636450" y="26995799"/>
          <a:ext cx="478800" cy="176400"/>
        </a:xfrm>
        <a:prstGeom prst="rect">
          <a:avLst/>
        </a:prstGeom>
        <a:blipFill>
          <a:blip xmlns:r="http://schemas.openxmlformats.org/officeDocument/2006/relationships" r:embed="rId1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92</xdr:row>
      <xdr:rowOff>26442</xdr:rowOff>
    </xdr:from>
    <xdr:to>
      <xdr:col>5</xdr:col>
      <xdr:colOff>1936</xdr:colOff>
      <xdr:row>93</xdr:row>
      <xdr:rowOff>12342</xdr:rowOff>
    </xdr:to>
    <xdr:sp macro="" textlink="">
      <xdr:nvSpPr>
        <xdr:cNvPr id="265" name="Прямоугольник 264">
          <a:extLst>
            <a:ext uri="{FF2B5EF4-FFF2-40B4-BE49-F238E27FC236}">
              <a16:creationId xmlns:a16="http://schemas.microsoft.com/office/drawing/2014/main" id="{3D3FD7F1-8012-48AF-9D1B-42B3CE24B8E3}"/>
            </a:ext>
          </a:extLst>
        </xdr:cNvPr>
        <xdr:cNvSpPr>
          <a:spLocks/>
        </xdr:cNvSpPr>
      </xdr:nvSpPr>
      <xdr:spPr>
        <a:xfrm>
          <a:off x="2636450" y="16213499"/>
          <a:ext cx="478800" cy="176400"/>
        </a:xfrm>
        <a:prstGeom prst="rect">
          <a:avLst/>
        </a:prstGeom>
        <a:blipFill>
          <a:blip xmlns:r="http://schemas.openxmlformats.org/officeDocument/2006/relationships" r:embed="rId14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308</xdr:row>
      <xdr:rowOff>26442</xdr:rowOff>
    </xdr:from>
    <xdr:to>
      <xdr:col>5</xdr:col>
      <xdr:colOff>1936</xdr:colOff>
      <xdr:row>309</xdr:row>
      <xdr:rowOff>12342</xdr:rowOff>
    </xdr:to>
    <xdr:sp macro="" textlink="">
      <xdr:nvSpPr>
        <xdr:cNvPr id="266" name="Прямоугольник 265">
          <a:extLst>
            <a:ext uri="{FF2B5EF4-FFF2-40B4-BE49-F238E27FC236}">
              <a16:creationId xmlns:a16="http://schemas.microsoft.com/office/drawing/2014/main" id="{2811C25A-92BA-42FA-991F-E61F318E86F1}"/>
            </a:ext>
          </a:extLst>
        </xdr:cNvPr>
        <xdr:cNvSpPr>
          <a:spLocks/>
        </xdr:cNvSpPr>
      </xdr:nvSpPr>
      <xdr:spPr>
        <a:xfrm>
          <a:off x="2636450" y="51532199"/>
          <a:ext cx="478800" cy="176400"/>
        </a:xfrm>
        <a:prstGeom prst="rect">
          <a:avLst/>
        </a:prstGeom>
        <a:blipFill>
          <a:blip xmlns:r="http://schemas.openxmlformats.org/officeDocument/2006/relationships" r:embed="rId14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309</xdr:row>
      <xdr:rowOff>26442</xdr:rowOff>
    </xdr:from>
    <xdr:to>
      <xdr:col>5</xdr:col>
      <xdr:colOff>1936</xdr:colOff>
      <xdr:row>310</xdr:row>
      <xdr:rowOff>12342</xdr:rowOff>
    </xdr:to>
    <xdr:sp macro="" textlink="">
      <xdr:nvSpPr>
        <xdr:cNvPr id="267" name="Прямоугольник 266">
          <a:extLst>
            <a:ext uri="{FF2B5EF4-FFF2-40B4-BE49-F238E27FC236}">
              <a16:creationId xmlns:a16="http://schemas.microsoft.com/office/drawing/2014/main" id="{586DBAD0-DD72-49F7-8C40-DAAC2DDCCE6A}"/>
            </a:ext>
          </a:extLst>
        </xdr:cNvPr>
        <xdr:cNvSpPr>
          <a:spLocks/>
        </xdr:cNvSpPr>
      </xdr:nvSpPr>
      <xdr:spPr>
        <a:xfrm>
          <a:off x="2636450" y="51722699"/>
          <a:ext cx="478800" cy="176400"/>
        </a:xfrm>
        <a:prstGeom prst="rect">
          <a:avLst/>
        </a:prstGeom>
        <a:blipFill>
          <a:blip xmlns:r="http://schemas.openxmlformats.org/officeDocument/2006/relationships" r:embed="rId14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59258</xdr:colOff>
      <xdr:row>325</xdr:row>
      <xdr:rowOff>18278</xdr:rowOff>
    </xdr:from>
    <xdr:to>
      <xdr:col>5</xdr:col>
      <xdr:colOff>1936</xdr:colOff>
      <xdr:row>326</xdr:row>
      <xdr:rowOff>1456</xdr:rowOff>
    </xdr:to>
    <xdr:sp macro="" textlink="">
      <xdr:nvSpPr>
        <xdr:cNvPr id="268" name="Прямоугольник 267">
          <a:extLst>
            <a:ext uri="{FF2B5EF4-FFF2-40B4-BE49-F238E27FC236}">
              <a16:creationId xmlns:a16="http://schemas.microsoft.com/office/drawing/2014/main" id="{EEBA069B-47CD-459B-9CBA-684F838DE818}"/>
            </a:ext>
          </a:extLst>
        </xdr:cNvPr>
        <xdr:cNvSpPr>
          <a:spLocks/>
        </xdr:cNvSpPr>
      </xdr:nvSpPr>
      <xdr:spPr>
        <a:xfrm>
          <a:off x="364058" y="55491878"/>
          <a:ext cx="485603" cy="173678"/>
        </a:xfrm>
        <a:prstGeom prst="rect">
          <a:avLst/>
        </a:prstGeom>
        <a:blipFill>
          <a:blip xmlns:r="http://schemas.openxmlformats.org/officeDocument/2006/relationships" r:embed="rId1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326</xdr:row>
      <xdr:rowOff>26442</xdr:rowOff>
    </xdr:from>
    <xdr:to>
      <xdr:col>5</xdr:col>
      <xdr:colOff>1936</xdr:colOff>
      <xdr:row>327</xdr:row>
      <xdr:rowOff>12342</xdr:rowOff>
    </xdr:to>
    <xdr:sp macro="" textlink="">
      <xdr:nvSpPr>
        <xdr:cNvPr id="269" name="Прямоугольник 268">
          <a:extLst>
            <a:ext uri="{FF2B5EF4-FFF2-40B4-BE49-F238E27FC236}">
              <a16:creationId xmlns:a16="http://schemas.microsoft.com/office/drawing/2014/main" id="{A5D3AAC1-C6A4-4C67-9F82-C0FFA6A6F569}"/>
            </a:ext>
          </a:extLst>
        </xdr:cNvPr>
        <xdr:cNvSpPr>
          <a:spLocks/>
        </xdr:cNvSpPr>
      </xdr:nvSpPr>
      <xdr:spPr>
        <a:xfrm>
          <a:off x="2636450" y="54961199"/>
          <a:ext cx="478800" cy="176400"/>
        </a:xfrm>
        <a:prstGeom prst="rect">
          <a:avLst/>
        </a:prstGeom>
        <a:blipFill>
          <a:blip xmlns:r="http://schemas.openxmlformats.org/officeDocument/2006/relationships" r:embed="rId1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328</xdr:row>
      <xdr:rowOff>13221</xdr:rowOff>
    </xdr:from>
    <xdr:to>
      <xdr:col>5</xdr:col>
      <xdr:colOff>1936</xdr:colOff>
      <xdr:row>328</xdr:row>
      <xdr:rowOff>189621</xdr:rowOff>
    </xdr:to>
    <xdr:sp macro="" textlink="">
      <xdr:nvSpPr>
        <xdr:cNvPr id="270" name="Прямоугольник 269">
          <a:extLst>
            <a:ext uri="{FF2B5EF4-FFF2-40B4-BE49-F238E27FC236}">
              <a16:creationId xmlns:a16="http://schemas.microsoft.com/office/drawing/2014/main" id="{7D006B97-38F1-4466-9D09-976C87833945}"/>
            </a:ext>
          </a:extLst>
        </xdr:cNvPr>
        <xdr:cNvSpPr>
          <a:spLocks/>
        </xdr:cNvSpPr>
      </xdr:nvSpPr>
      <xdr:spPr>
        <a:xfrm>
          <a:off x="2636450" y="55405178"/>
          <a:ext cx="478800" cy="176400"/>
        </a:xfrm>
        <a:prstGeom prst="rect">
          <a:avLst/>
        </a:prstGeom>
        <a:blipFill>
          <a:blip xmlns:r="http://schemas.openxmlformats.org/officeDocument/2006/relationships" r:embed="rId1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171</xdr:row>
      <xdr:rowOff>26442</xdr:rowOff>
    </xdr:from>
    <xdr:to>
      <xdr:col>5</xdr:col>
      <xdr:colOff>1936</xdr:colOff>
      <xdr:row>172</xdr:row>
      <xdr:rowOff>12342</xdr:rowOff>
    </xdr:to>
    <xdr:sp macro="" textlink="">
      <xdr:nvSpPr>
        <xdr:cNvPr id="271" name="Прямоугольник 270">
          <a:extLst>
            <a:ext uri="{FF2B5EF4-FFF2-40B4-BE49-F238E27FC236}">
              <a16:creationId xmlns:a16="http://schemas.microsoft.com/office/drawing/2014/main" id="{288C048D-569E-42EF-A66E-AF31845330A4}"/>
            </a:ext>
          </a:extLst>
        </xdr:cNvPr>
        <xdr:cNvSpPr>
          <a:spLocks/>
        </xdr:cNvSpPr>
      </xdr:nvSpPr>
      <xdr:spPr>
        <a:xfrm>
          <a:off x="2636450" y="29472299"/>
          <a:ext cx="478800" cy="176400"/>
        </a:xfrm>
        <a:prstGeom prst="rect">
          <a:avLst/>
        </a:prstGeom>
        <a:blipFill>
          <a:blip xmlns:r="http://schemas.openxmlformats.org/officeDocument/2006/relationships" r:embed="rId1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346</xdr:row>
      <xdr:rowOff>13221</xdr:rowOff>
    </xdr:from>
    <xdr:to>
      <xdr:col>5</xdr:col>
      <xdr:colOff>1936</xdr:colOff>
      <xdr:row>346</xdr:row>
      <xdr:rowOff>189621</xdr:rowOff>
    </xdr:to>
    <xdr:sp macro="" textlink="">
      <xdr:nvSpPr>
        <xdr:cNvPr id="272" name="Прямоугольник 271">
          <a:extLst>
            <a:ext uri="{FF2B5EF4-FFF2-40B4-BE49-F238E27FC236}">
              <a16:creationId xmlns:a16="http://schemas.microsoft.com/office/drawing/2014/main" id="{29DAC95E-F378-49CE-A66D-88FBF471CAF8}"/>
            </a:ext>
          </a:extLst>
        </xdr:cNvPr>
        <xdr:cNvSpPr>
          <a:spLocks/>
        </xdr:cNvSpPr>
      </xdr:nvSpPr>
      <xdr:spPr>
        <a:xfrm>
          <a:off x="2636450" y="58681778"/>
          <a:ext cx="478800" cy="176400"/>
        </a:xfrm>
        <a:prstGeom prst="rect">
          <a:avLst/>
        </a:prstGeom>
        <a:blipFill>
          <a:blip xmlns:r="http://schemas.openxmlformats.org/officeDocument/2006/relationships" r:embed="rId1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347</xdr:row>
      <xdr:rowOff>13221</xdr:rowOff>
    </xdr:from>
    <xdr:to>
      <xdr:col>5</xdr:col>
      <xdr:colOff>1936</xdr:colOff>
      <xdr:row>347</xdr:row>
      <xdr:rowOff>189621</xdr:rowOff>
    </xdr:to>
    <xdr:sp macro="" textlink="">
      <xdr:nvSpPr>
        <xdr:cNvPr id="273" name="Прямоугольник 272">
          <a:extLst>
            <a:ext uri="{FF2B5EF4-FFF2-40B4-BE49-F238E27FC236}">
              <a16:creationId xmlns:a16="http://schemas.microsoft.com/office/drawing/2014/main" id="{A8255633-9D8B-4362-BD92-515E4D1F703B}"/>
            </a:ext>
          </a:extLst>
        </xdr:cNvPr>
        <xdr:cNvSpPr>
          <a:spLocks/>
        </xdr:cNvSpPr>
      </xdr:nvSpPr>
      <xdr:spPr>
        <a:xfrm>
          <a:off x="2636450" y="58872278"/>
          <a:ext cx="478800" cy="176400"/>
        </a:xfrm>
        <a:prstGeom prst="rect">
          <a:avLst/>
        </a:prstGeom>
        <a:blipFill>
          <a:blip xmlns:r="http://schemas.openxmlformats.org/officeDocument/2006/relationships" r:embed="rId1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108</xdr:row>
      <xdr:rowOff>12343</xdr:rowOff>
    </xdr:from>
    <xdr:to>
      <xdr:col>5</xdr:col>
      <xdr:colOff>3298</xdr:colOff>
      <xdr:row>108</xdr:row>
      <xdr:rowOff>188743</xdr:rowOff>
    </xdr:to>
    <xdr:sp macro="" textlink="">
      <xdr:nvSpPr>
        <xdr:cNvPr id="274" name="Прямоугольник 273">
          <a:extLst>
            <a:ext uri="{FF2B5EF4-FFF2-40B4-BE49-F238E27FC236}">
              <a16:creationId xmlns:a16="http://schemas.microsoft.com/office/drawing/2014/main" id="{3372E60C-10E1-40E5-851A-9ADF260B4A62}"/>
            </a:ext>
          </a:extLst>
        </xdr:cNvPr>
        <xdr:cNvSpPr>
          <a:spLocks/>
        </xdr:cNvSpPr>
      </xdr:nvSpPr>
      <xdr:spPr>
        <a:xfrm>
          <a:off x="2637812" y="18904500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115</xdr:row>
      <xdr:rowOff>13221</xdr:rowOff>
    </xdr:from>
    <xdr:to>
      <xdr:col>5</xdr:col>
      <xdr:colOff>1936</xdr:colOff>
      <xdr:row>115</xdr:row>
      <xdr:rowOff>189621</xdr:rowOff>
    </xdr:to>
    <xdr:sp macro="" textlink="">
      <xdr:nvSpPr>
        <xdr:cNvPr id="275" name="Прямоугольник 274">
          <a:extLst>
            <a:ext uri="{FF2B5EF4-FFF2-40B4-BE49-F238E27FC236}">
              <a16:creationId xmlns:a16="http://schemas.microsoft.com/office/drawing/2014/main" id="{64BB17D7-5689-438E-B2B5-F3FC6B19AED0}"/>
            </a:ext>
          </a:extLst>
        </xdr:cNvPr>
        <xdr:cNvSpPr>
          <a:spLocks/>
        </xdr:cNvSpPr>
      </xdr:nvSpPr>
      <xdr:spPr>
        <a:xfrm>
          <a:off x="2636450" y="20048378"/>
          <a:ext cx="478800" cy="176400"/>
        </a:xfrm>
        <a:prstGeom prst="rect">
          <a:avLst/>
        </a:prstGeom>
        <a:blipFill>
          <a:blip xmlns:r="http://schemas.openxmlformats.org/officeDocument/2006/relationships" r:embed="rId15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116</xdr:row>
      <xdr:rowOff>13221</xdr:rowOff>
    </xdr:from>
    <xdr:to>
      <xdr:col>5</xdr:col>
      <xdr:colOff>1936</xdr:colOff>
      <xdr:row>116</xdr:row>
      <xdr:rowOff>189621</xdr:rowOff>
    </xdr:to>
    <xdr:sp macro="" textlink="">
      <xdr:nvSpPr>
        <xdr:cNvPr id="276" name="Прямоугольник 275">
          <a:extLst>
            <a:ext uri="{FF2B5EF4-FFF2-40B4-BE49-F238E27FC236}">
              <a16:creationId xmlns:a16="http://schemas.microsoft.com/office/drawing/2014/main" id="{BEB35E0F-9D1F-42CD-8302-4F26763AEFB8}"/>
            </a:ext>
          </a:extLst>
        </xdr:cNvPr>
        <xdr:cNvSpPr>
          <a:spLocks/>
        </xdr:cNvSpPr>
      </xdr:nvSpPr>
      <xdr:spPr>
        <a:xfrm>
          <a:off x="2636450" y="20238878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5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124</xdr:row>
      <xdr:rowOff>13221</xdr:rowOff>
    </xdr:from>
    <xdr:to>
      <xdr:col>5</xdr:col>
      <xdr:colOff>1936</xdr:colOff>
      <xdr:row>124</xdr:row>
      <xdr:rowOff>189621</xdr:rowOff>
    </xdr:to>
    <xdr:sp macro="" textlink="">
      <xdr:nvSpPr>
        <xdr:cNvPr id="277" name="Прямоугольник 276">
          <a:extLst>
            <a:ext uri="{FF2B5EF4-FFF2-40B4-BE49-F238E27FC236}">
              <a16:creationId xmlns:a16="http://schemas.microsoft.com/office/drawing/2014/main" id="{81376EBE-64E5-40B1-9CB9-0D8E3B1D59E9}"/>
            </a:ext>
          </a:extLst>
        </xdr:cNvPr>
        <xdr:cNvSpPr>
          <a:spLocks/>
        </xdr:cNvSpPr>
      </xdr:nvSpPr>
      <xdr:spPr>
        <a:xfrm>
          <a:off x="2636450" y="21762878"/>
          <a:ext cx="478800" cy="176400"/>
        </a:xfrm>
        <a:prstGeom prst="rect">
          <a:avLst/>
        </a:prstGeom>
        <a:blipFill>
          <a:blip xmlns:r="http://schemas.openxmlformats.org/officeDocument/2006/relationships" r:embed="rId1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341</xdr:row>
      <xdr:rowOff>13494</xdr:rowOff>
    </xdr:from>
    <xdr:to>
      <xdr:col>5</xdr:col>
      <xdr:colOff>3298</xdr:colOff>
      <xdr:row>341</xdr:row>
      <xdr:rowOff>189894</xdr:rowOff>
    </xdr:to>
    <xdr:sp macro="" textlink="">
      <xdr:nvSpPr>
        <xdr:cNvPr id="278" name="Прямоугольник 277">
          <a:extLst>
            <a:ext uri="{FF2B5EF4-FFF2-40B4-BE49-F238E27FC236}">
              <a16:creationId xmlns:a16="http://schemas.microsoft.com/office/drawing/2014/main" id="{58D7EEE7-E0A9-4E40-B08F-36BBEEB444BE}"/>
            </a:ext>
          </a:extLst>
        </xdr:cNvPr>
        <xdr:cNvSpPr>
          <a:spLocks/>
        </xdr:cNvSpPr>
      </xdr:nvSpPr>
      <xdr:spPr>
        <a:xfrm>
          <a:off x="2637812" y="57653351"/>
          <a:ext cx="478800" cy="176400"/>
        </a:xfrm>
        <a:prstGeom prst="rect">
          <a:avLst/>
        </a:prstGeom>
        <a:blipFill>
          <a:blip xmlns:r="http://schemas.openxmlformats.org/officeDocument/2006/relationships" r:embed="rId114" cstate="screen">
            <a:extLst>
              <a:ext uri="{BEBA8EAE-BF5A-486C-A8C5-ECC9F3942E4B}">
                <a14:imgProps xmlns:a14="http://schemas.microsoft.com/office/drawing/2010/main">
                  <a14:imgLayer r:embed="rId11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58717</xdr:colOff>
      <xdr:row>127</xdr:row>
      <xdr:rowOff>0</xdr:rowOff>
    </xdr:from>
    <xdr:to>
      <xdr:col>4</xdr:col>
      <xdr:colOff>537517</xdr:colOff>
      <xdr:row>127</xdr:row>
      <xdr:rowOff>176400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AE103156-C4EB-46A6-A12F-9C43B7120BA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3188" y="22321157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162</xdr:row>
      <xdr:rowOff>12343</xdr:rowOff>
    </xdr:from>
    <xdr:to>
      <xdr:col>5</xdr:col>
      <xdr:colOff>3298</xdr:colOff>
      <xdr:row>162</xdr:row>
      <xdr:rowOff>188743</xdr:rowOff>
    </xdr:to>
    <xdr:sp macro="" textlink="">
      <xdr:nvSpPr>
        <xdr:cNvPr id="280" name="Прямоугольник 279">
          <a:extLst>
            <a:ext uri="{FF2B5EF4-FFF2-40B4-BE49-F238E27FC236}">
              <a16:creationId xmlns:a16="http://schemas.microsoft.com/office/drawing/2014/main" id="{49AB15AB-FDFF-46DB-A203-455E49210A14}"/>
            </a:ext>
          </a:extLst>
        </xdr:cNvPr>
        <xdr:cNvSpPr>
          <a:spLocks/>
        </xdr:cNvSpPr>
      </xdr:nvSpPr>
      <xdr:spPr>
        <a:xfrm>
          <a:off x="2637812" y="2831520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209</xdr:row>
      <xdr:rowOff>13221</xdr:rowOff>
    </xdr:from>
    <xdr:to>
      <xdr:col>5</xdr:col>
      <xdr:colOff>1936</xdr:colOff>
      <xdr:row>209</xdr:row>
      <xdr:rowOff>189621</xdr:rowOff>
    </xdr:to>
    <xdr:sp macro="" textlink="">
      <xdr:nvSpPr>
        <xdr:cNvPr id="281" name="Прямоугольник 280">
          <a:extLst>
            <a:ext uri="{FF2B5EF4-FFF2-40B4-BE49-F238E27FC236}">
              <a16:creationId xmlns:a16="http://schemas.microsoft.com/office/drawing/2014/main" id="{53A4793F-69B9-40F5-BFE7-EB3430718427}"/>
            </a:ext>
          </a:extLst>
        </xdr:cNvPr>
        <xdr:cNvSpPr>
          <a:spLocks/>
        </xdr:cNvSpPr>
      </xdr:nvSpPr>
      <xdr:spPr>
        <a:xfrm>
          <a:off x="2636450" y="35593178"/>
          <a:ext cx="478800" cy="176400"/>
        </a:xfrm>
        <a:prstGeom prst="rect">
          <a:avLst/>
        </a:prstGeom>
        <a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223</xdr:row>
      <xdr:rowOff>14100</xdr:rowOff>
    </xdr:from>
    <xdr:to>
      <xdr:col>5</xdr:col>
      <xdr:colOff>0</xdr:colOff>
      <xdr:row>224</xdr:row>
      <xdr:rowOff>0</xdr:rowOff>
    </xdr:to>
    <xdr:sp macro="" textlink="">
      <xdr:nvSpPr>
        <xdr:cNvPr id="283" name="Прямоугольник 282">
          <a:extLst>
            <a:ext uri="{FF2B5EF4-FFF2-40B4-BE49-F238E27FC236}">
              <a16:creationId xmlns:a16="http://schemas.microsoft.com/office/drawing/2014/main" id="{F7D869BF-789C-4DA7-B190-D2C765F6A0C2}"/>
            </a:ext>
          </a:extLst>
        </xdr:cNvPr>
        <xdr:cNvSpPr>
          <a:spLocks/>
        </xdr:cNvSpPr>
      </xdr:nvSpPr>
      <xdr:spPr>
        <a:xfrm>
          <a:off x="364843" y="38821671"/>
          <a:ext cx="478800" cy="176400"/>
        </a:xfrm>
        <a:prstGeom prst="rect">
          <a:avLst/>
        </a:prstGeom>
        <a:blipFill>
          <a:blip xmlns:r="http://schemas.openxmlformats.org/officeDocument/2006/relationships" r:embed="rId1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58717</xdr:colOff>
      <xdr:row>237</xdr:row>
      <xdr:rowOff>0</xdr:rowOff>
    </xdr:from>
    <xdr:to>
      <xdr:col>4</xdr:col>
      <xdr:colOff>537517</xdr:colOff>
      <xdr:row>237</xdr:row>
      <xdr:rowOff>176400</xdr:rowOff>
    </xdr:to>
    <xdr:sp macro="" textlink="">
      <xdr:nvSpPr>
        <xdr:cNvPr id="284" name="Прямоугольник 283">
          <a:extLst>
            <a:ext uri="{FF2B5EF4-FFF2-40B4-BE49-F238E27FC236}">
              <a16:creationId xmlns:a16="http://schemas.microsoft.com/office/drawing/2014/main" id="{C8450FB7-7974-4A23-BB18-F47DABA38E6B}"/>
            </a:ext>
          </a:extLst>
        </xdr:cNvPr>
        <xdr:cNvSpPr>
          <a:spLocks/>
        </xdr:cNvSpPr>
      </xdr:nvSpPr>
      <xdr:spPr>
        <a:xfrm>
          <a:off x="2633188" y="40342457"/>
          <a:ext cx="478800" cy="176400"/>
        </a:xfrm>
        <a:prstGeom prst="rect">
          <a:avLst/>
        </a:prstGeom>
        <a:blipFill>
          <a:blip xmlns:r="http://schemas.openxmlformats.org/officeDocument/2006/relationships" r:embed="rId15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62797</xdr:colOff>
      <xdr:row>238</xdr:row>
      <xdr:rowOff>0</xdr:rowOff>
    </xdr:from>
    <xdr:to>
      <xdr:col>5</xdr:col>
      <xdr:colOff>2754</xdr:colOff>
      <xdr:row>238</xdr:row>
      <xdr:rowOff>176400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ED5056E7-AF73-4A3D-A757-9C3DDA6C4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268" y="40532957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261</xdr:row>
      <xdr:rowOff>12342</xdr:rowOff>
    </xdr:from>
    <xdr:to>
      <xdr:col>5</xdr:col>
      <xdr:colOff>1936</xdr:colOff>
      <xdr:row>261</xdr:row>
      <xdr:rowOff>188742</xdr:rowOff>
    </xdr:to>
    <xdr:sp macro="" textlink="">
      <xdr:nvSpPr>
        <xdr:cNvPr id="286" name="Прямоугольник 285">
          <a:extLst>
            <a:ext uri="{FF2B5EF4-FFF2-40B4-BE49-F238E27FC236}">
              <a16:creationId xmlns:a16="http://schemas.microsoft.com/office/drawing/2014/main" id="{6445B7EC-AC0E-4247-8725-69C33A50FA8C}"/>
            </a:ext>
          </a:extLst>
        </xdr:cNvPr>
        <xdr:cNvSpPr>
          <a:spLocks/>
        </xdr:cNvSpPr>
      </xdr:nvSpPr>
      <xdr:spPr>
        <a:xfrm>
          <a:off x="2636450" y="44012399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49158</xdr:colOff>
      <xdr:row>281</xdr:row>
      <xdr:rowOff>14100</xdr:rowOff>
    </xdr:from>
    <xdr:to>
      <xdr:col>4</xdr:col>
      <xdr:colOff>527958</xdr:colOff>
      <xdr:row>282</xdr:row>
      <xdr:rowOff>0</xdr:rowOff>
    </xdr:to>
    <xdr:sp macro="" textlink="">
      <xdr:nvSpPr>
        <xdr:cNvPr id="287" name="Прямоугольник 286">
          <a:extLst>
            <a:ext uri="{FF2B5EF4-FFF2-40B4-BE49-F238E27FC236}">
              <a16:creationId xmlns:a16="http://schemas.microsoft.com/office/drawing/2014/main" id="{3141D3D6-21DF-41AA-9C91-86C836B3DCB1}"/>
            </a:ext>
          </a:extLst>
        </xdr:cNvPr>
        <xdr:cNvSpPr>
          <a:spLocks/>
        </xdr:cNvSpPr>
      </xdr:nvSpPr>
      <xdr:spPr>
        <a:xfrm>
          <a:off x="2623629" y="47328857"/>
          <a:ext cx="478800" cy="176400"/>
        </a:xfrm>
        <a:prstGeom prst="rect">
          <a:avLst/>
        </a:prstGeom>
        <a:blipFill>
          <a:blip xmlns:r="http://schemas.openxmlformats.org/officeDocument/2006/relationships" r:embed="rId1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291</xdr:row>
      <xdr:rowOff>13221</xdr:rowOff>
    </xdr:from>
    <xdr:to>
      <xdr:col>5</xdr:col>
      <xdr:colOff>1936</xdr:colOff>
      <xdr:row>291</xdr:row>
      <xdr:rowOff>189621</xdr:rowOff>
    </xdr:to>
    <xdr:sp macro="" textlink="">
      <xdr:nvSpPr>
        <xdr:cNvPr id="288" name="Прямоугольник 287">
          <a:extLst>
            <a:ext uri="{FF2B5EF4-FFF2-40B4-BE49-F238E27FC236}">
              <a16:creationId xmlns:a16="http://schemas.microsoft.com/office/drawing/2014/main" id="{74EA5EA6-ED63-48AF-9076-823432A25B2E}"/>
            </a:ext>
          </a:extLst>
        </xdr:cNvPr>
        <xdr:cNvSpPr>
          <a:spLocks/>
        </xdr:cNvSpPr>
      </xdr:nvSpPr>
      <xdr:spPr>
        <a:xfrm>
          <a:off x="2636450" y="48280478"/>
          <a:ext cx="47880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54633</xdr:colOff>
      <xdr:row>293</xdr:row>
      <xdr:rowOff>23132</xdr:rowOff>
    </xdr:from>
    <xdr:to>
      <xdr:col>5</xdr:col>
      <xdr:colOff>1393</xdr:colOff>
      <xdr:row>294</xdr:row>
      <xdr:rowOff>6311</xdr:rowOff>
    </xdr:to>
    <xdr:sp macro="" textlink="">
      <xdr:nvSpPr>
        <xdr:cNvPr id="289" name="Прямоугольник 288">
          <a:extLst>
            <a:ext uri="{FF2B5EF4-FFF2-40B4-BE49-F238E27FC236}">
              <a16:creationId xmlns:a16="http://schemas.microsoft.com/office/drawing/2014/main" id="{73A594A4-1AF9-4C61-89B1-417AEF09E649}"/>
            </a:ext>
          </a:extLst>
        </xdr:cNvPr>
        <xdr:cNvSpPr>
          <a:spLocks/>
        </xdr:cNvSpPr>
      </xdr:nvSpPr>
      <xdr:spPr>
        <a:xfrm>
          <a:off x="359433" y="49422503"/>
          <a:ext cx="485603" cy="173679"/>
        </a:xfrm>
        <a:prstGeom prst="rect">
          <a:avLst/>
        </a:prstGeom>
        <a:blipFill>
          <a:blip xmlns:r="http://schemas.openxmlformats.org/officeDocument/2006/relationships" r:embed="rId1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62797</xdr:colOff>
      <xdr:row>324</xdr:row>
      <xdr:rowOff>0</xdr:rowOff>
    </xdr:from>
    <xdr:to>
      <xdr:col>5</xdr:col>
      <xdr:colOff>2754</xdr:colOff>
      <xdr:row>324</xdr:row>
      <xdr:rowOff>176400</xdr:rowOff>
    </xdr:to>
    <xdr:sp macro="" textlink="">
      <xdr:nvSpPr>
        <xdr:cNvPr id="290" name="Прямоугольник 289">
          <a:extLst>
            <a:ext uri="{FF2B5EF4-FFF2-40B4-BE49-F238E27FC236}">
              <a16:creationId xmlns:a16="http://schemas.microsoft.com/office/drawing/2014/main" id="{5D89DAC8-C047-4512-AB8D-ADDA0E159586}"/>
            </a:ext>
          </a:extLst>
        </xdr:cNvPr>
        <xdr:cNvSpPr>
          <a:spLocks/>
        </xdr:cNvSpPr>
      </xdr:nvSpPr>
      <xdr:spPr>
        <a:xfrm>
          <a:off x="2637268" y="54553757"/>
          <a:ext cx="478800" cy="176400"/>
        </a:xfrm>
        <a:prstGeom prst="rect">
          <a:avLst/>
        </a:prstGeom>
        <a:blipFill>
          <a:blip xmlns:r="http://schemas.openxmlformats.org/officeDocument/2006/relationships" r:embed="rId16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335</xdr:row>
      <xdr:rowOff>13221</xdr:rowOff>
    </xdr:from>
    <xdr:to>
      <xdr:col>5</xdr:col>
      <xdr:colOff>1936</xdr:colOff>
      <xdr:row>335</xdr:row>
      <xdr:rowOff>189621</xdr:rowOff>
    </xdr:to>
    <xdr:sp macro="" textlink="">
      <xdr:nvSpPr>
        <xdr:cNvPr id="291" name="Прямоугольник 290">
          <a:extLst>
            <a:ext uri="{FF2B5EF4-FFF2-40B4-BE49-F238E27FC236}">
              <a16:creationId xmlns:a16="http://schemas.microsoft.com/office/drawing/2014/main" id="{C9DF16B9-540B-4D6C-B614-8705908E2F6F}"/>
            </a:ext>
          </a:extLst>
        </xdr:cNvPr>
        <xdr:cNvSpPr>
          <a:spLocks/>
        </xdr:cNvSpPr>
      </xdr:nvSpPr>
      <xdr:spPr>
        <a:xfrm>
          <a:off x="2636450" y="56548178"/>
          <a:ext cx="478800" cy="176400"/>
        </a:xfrm>
        <a:prstGeom prst="rect">
          <a:avLst/>
        </a:prstGeom>
        <a:blipFill>
          <a:blip xmlns:r="http://schemas.openxmlformats.org/officeDocument/2006/relationships" r:embed="rId1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140</xdr:row>
      <xdr:rowOff>14100</xdr:rowOff>
    </xdr:from>
    <xdr:to>
      <xdr:col>5</xdr:col>
      <xdr:colOff>0</xdr:colOff>
      <xdr:row>141</xdr:row>
      <xdr:rowOff>0</xdr:rowOff>
    </xdr:to>
    <xdr:sp macro="" textlink="">
      <xdr:nvSpPr>
        <xdr:cNvPr id="292" name="Прямоугольник 291">
          <a:extLst>
            <a:ext uri="{FF2B5EF4-FFF2-40B4-BE49-F238E27FC236}">
              <a16:creationId xmlns:a16="http://schemas.microsoft.com/office/drawing/2014/main" id="{598567EF-B88D-459F-AABA-D6BBAA2E4749}"/>
            </a:ext>
          </a:extLst>
        </xdr:cNvPr>
        <xdr:cNvSpPr>
          <a:spLocks/>
        </xdr:cNvSpPr>
      </xdr:nvSpPr>
      <xdr:spPr>
        <a:xfrm>
          <a:off x="364843" y="25181871"/>
          <a:ext cx="478800" cy="176400"/>
        </a:xfrm>
        <a:prstGeom prst="rect">
          <a:avLst/>
        </a:prstGeom>
        <a:blipFill>
          <a:blip xmlns:r="http://schemas.openxmlformats.org/officeDocument/2006/relationships" r:embed="rId16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143</xdr:row>
      <xdr:rowOff>14100</xdr:rowOff>
    </xdr:from>
    <xdr:to>
      <xdr:col>5</xdr:col>
      <xdr:colOff>0</xdr:colOff>
      <xdr:row>144</xdr:row>
      <xdr:rowOff>0</xdr:rowOff>
    </xdr:to>
    <xdr:sp macro="" textlink="">
      <xdr:nvSpPr>
        <xdr:cNvPr id="293" name="Прямоугольник 292">
          <a:extLst>
            <a:ext uri="{FF2B5EF4-FFF2-40B4-BE49-F238E27FC236}">
              <a16:creationId xmlns:a16="http://schemas.microsoft.com/office/drawing/2014/main" id="{1E78DB7C-53A2-46B9-8F0D-45C137D51AF1}"/>
            </a:ext>
          </a:extLst>
        </xdr:cNvPr>
        <xdr:cNvSpPr>
          <a:spLocks/>
        </xdr:cNvSpPr>
      </xdr:nvSpPr>
      <xdr:spPr>
        <a:xfrm>
          <a:off x="364843" y="25562871"/>
          <a:ext cx="478800" cy="176400"/>
        </a:xfrm>
        <a:prstGeom prst="rect">
          <a:avLst/>
        </a:prstGeom>
        <a:blipFill>
          <a:blip xmlns:r="http://schemas.openxmlformats.org/officeDocument/2006/relationships" r:embed="rId163" cstate="screen">
            <a:extLst>
              <a:ext uri="{BEBA8EAE-BF5A-486C-A8C5-ECC9F3942E4B}">
                <a14:imgProps xmlns:a14="http://schemas.microsoft.com/office/drawing/2010/main">
                  <a14:imgLayer r:embed="rId16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 editAs="oneCell">
    <xdr:from>
      <xdr:col>9</xdr:col>
      <xdr:colOff>157843</xdr:colOff>
      <xdr:row>1</xdr:row>
      <xdr:rowOff>461586</xdr:rowOff>
    </xdr:from>
    <xdr:to>
      <xdr:col>15</xdr:col>
      <xdr:colOff>172239</xdr:colOff>
      <xdr:row>4</xdr:row>
      <xdr:rowOff>172193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D4F291D3-3630-27AE-BC46-4180D763D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5057" y="679300"/>
          <a:ext cx="3771878" cy="88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</xdr:colOff>
          <xdr:row>31</xdr:row>
          <xdr:rowOff>220980</xdr:rowOff>
        </xdr:from>
        <xdr:to>
          <xdr:col>5</xdr:col>
          <xdr:colOff>213360</xdr:colOff>
          <xdr:row>32</xdr:row>
          <xdr:rowOff>182880</xdr:rowOff>
        </xdr:to>
        <xdr:sp macro="" textlink="">
          <xdr:nvSpPr>
            <xdr:cNvPr id="19992" name="Option Button 536" descr="Не нужны" hidden="1">
              <a:extLst>
                <a:ext uri="{63B3BB69-23CF-44E3-9099-C40C66FF867C}">
                  <a14:compatExt spid="_x0000_s19992"/>
                </a:ext>
                <a:ext uri="{FF2B5EF4-FFF2-40B4-BE49-F238E27FC236}">
                  <a16:creationId xmlns:a16="http://schemas.microsoft.com/office/drawing/2014/main" id="{00000000-0008-0000-0000-000018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Не нужны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274320</xdr:colOff>
          <xdr:row>31</xdr:row>
          <xdr:rowOff>228600</xdr:rowOff>
        </xdr:from>
        <xdr:to>
          <xdr:col>6</xdr:col>
          <xdr:colOff>541020</xdr:colOff>
          <xdr:row>32</xdr:row>
          <xdr:rowOff>190500</xdr:rowOff>
        </xdr:to>
        <xdr:sp macro="" textlink="">
          <xdr:nvSpPr>
            <xdr:cNvPr id="19993" name="Option Button 537" hidden="1">
              <a:extLst>
                <a:ext uri="{63B3BB69-23CF-44E3-9099-C40C66FF867C}">
                  <a14:compatExt spid="_x0000_s19993"/>
                </a:ext>
                <a:ext uri="{FF2B5EF4-FFF2-40B4-BE49-F238E27FC236}">
                  <a16:creationId xmlns:a16="http://schemas.microsoft.com/office/drawing/2014/main" id="{00000000-0008-0000-0000-000019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Этикетки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541020</xdr:colOff>
          <xdr:row>31</xdr:row>
          <xdr:rowOff>228600</xdr:rowOff>
        </xdr:from>
        <xdr:to>
          <xdr:col>6</xdr:col>
          <xdr:colOff>1257300</xdr:colOff>
          <xdr:row>32</xdr:row>
          <xdr:rowOff>190500</xdr:rowOff>
        </xdr:to>
        <xdr:sp macro="" textlink="">
          <xdr:nvSpPr>
            <xdr:cNvPr id="19994" name="Option Button 538" hidden="1">
              <a:extLst>
                <a:ext uri="{63B3BB69-23CF-44E3-9099-C40C66FF867C}">
                  <a14:compatExt spid="_x0000_s19994"/>
                </a:ext>
                <a:ext uri="{FF2B5EF4-FFF2-40B4-BE49-F238E27FC236}">
                  <a16:creationId xmlns:a16="http://schemas.microsoft.com/office/drawing/2014/main" id="{00000000-0008-0000-0000-00001A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Стикеры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1287780</xdr:colOff>
          <xdr:row>31</xdr:row>
          <xdr:rowOff>236220</xdr:rowOff>
        </xdr:from>
        <xdr:to>
          <xdr:col>8</xdr:col>
          <xdr:colOff>419100</xdr:colOff>
          <xdr:row>32</xdr:row>
          <xdr:rowOff>190500</xdr:rowOff>
        </xdr:to>
        <xdr:sp macro="" textlink="">
          <xdr:nvSpPr>
            <xdr:cNvPr id="19995" name="Check Box 539" hidden="1">
              <a:extLst>
                <a:ext uri="{63B3BB69-23CF-44E3-9099-C40C66FF867C}">
                  <a14:compatExt spid="_x0000_s19995"/>
                </a:ext>
                <a:ext uri="{FF2B5EF4-FFF2-40B4-BE49-F238E27FC236}">
                  <a16:creationId xmlns:a16="http://schemas.microsoft.com/office/drawing/2014/main" id="{00000000-0008-0000-0000-00001B4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Колышки (20 см)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59871</xdr:colOff>
      <xdr:row>372</xdr:row>
      <xdr:rowOff>21771</xdr:rowOff>
    </xdr:from>
    <xdr:to>
      <xdr:col>4</xdr:col>
      <xdr:colOff>538671</xdr:colOff>
      <xdr:row>373</xdr:row>
      <xdr:rowOff>7671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1A9A2A9A-D05D-4702-8878-1404E2C15FC6}"/>
            </a:ext>
          </a:extLst>
        </xdr:cNvPr>
        <xdr:cNvSpPr>
          <a:spLocks/>
        </xdr:cNvSpPr>
      </xdr:nvSpPr>
      <xdr:spPr>
        <a:xfrm>
          <a:off x="2634342" y="64715571"/>
          <a:ext cx="478800" cy="176400"/>
        </a:xfrm>
        <a:prstGeom prst="rect">
          <a:avLst/>
        </a:prstGeom>
        <a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200</xdr:row>
      <xdr:rowOff>29163</xdr:rowOff>
    </xdr:from>
    <xdr:to>
      <xdr:col>5</xdr:col>
      <xdr:colOff>3298</xdr:colOff>
      <xdr:row>201</xdr:row>
      <xdr:rowOff>15063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id="{1CC29524-1EF5-4476-A818-8F53C71F73C3}"/>
            </a:ext>
          </a:extLst>
        </xdr:cNvPr>
        <xdr:cNvSpPr>
          <a:spLocks/>
        </xdr:cNvSpPr>
      </xdr:nvSpPr>
      <xdr:spPr>
        <a:xfrm>
          <a:off x="2752112" y="36430992"/>
          <a:ext cx="478800" cy="176400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201</xdr:row>
      <xdr:rowOff>29163</xdr:rowOff>
    </xdr:from>
    <xdr:to>
      <xdr:col>5</xdr:col>
      <xdr:colOff>3298</xdr:colOff>
      <xdr:row>202</xdr:row>
      <xdr:rowOff>15063</xdr:rowOff>
    </xdr:to>
    <xdr:sp macro="" textlink="">
      <xdr:nvSpPr>
        <xdr:cNvPr id="52" name="Прямоугольник 51">
          <a:extLst>
            <a:ext uri="{FF2B5EF4-FFF2-40B4-BE49-F238E27FC236}">
              <a16:creationId xmlns:a16="http://schemas.microsoft.com/office/drawing/2014/main" id="{0E8785F1-4247-4C13-BA73-980F828A03B9}"/>
            </a:ext>
          </a:extLst>
        </xdr:cNvPr>
        <xdr:cNvSpPr>
          <a:spLocks/>
        </xdr:cNvSpPr>
      </xdr:nvSpPr>
      <xdr:spPr>
        <a:xfrm>
          <a:off x="2752112" y="37002492"/>
          <a:ext cx="478800" cy="176400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256</xdr:row>
      <xdr:rowOff>25563</xdr:rowOff>
    </xdr:from>
    <xdr:to>
      <xdr:col>5</xdr:col>
      <xdr:colOff>1936</xdr:colOff>
      <xdr:row>257</xdr:row>
      <xdr:rowOff>11463</xdr:rowOff>
    </xdr:to>
    <xdr:sp macro="" textlink="">
      <xdr:nvSpPr>
        <xdr:cNvPr id="53" name="Прямоугольник 52">
          <a:extLst>
            <a:ext uri="{FF2B5EF4-FFF2-40B4-BE49-F238E27FC236}">
              <a16:creationId xmlns:a16="http://schemas.microsoft.com/office/drawing/2014/main" id="{FCA928BB-063D-4D61-96BA-9838641EE6B8}"/>
            </a:ext>
          </a:extLst>
        </xdr:cNvPr>
        <xdr:cNvSpPr>
          <a:spLocks/>
        </xdr:cNvSpPr>
      </xdr:nvSpPr>
      <xdr:spPr>
        <a:xfrm>
          <a:off x="2750750" y="45799992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258</xdr:row>
      <xdr:rowOff>25563</xdr:rowOff>
    </xdr:from>
    <xdr:to>
      <xdr:col>5</xdr:col>
      <xdr:colOff>1936</xdr:colOff>
      <xdr:row>259</xdr:row>
      <xdr:rowOff>11463</xdr:rowOff>
    </xdr:to>
    <xdr:sp macro="" textlink="">
      <xdr:nvSpPr>
        <xdr:cNvPr id="93" name="Прямоугольник 92">
          <a:extLst>
            <a:ext uri="{FF2B5EF4-FFF2-40B4-BE49-F238E27FC236}">
              <a16:creationId xmlns:a16="http://schemas.microsoft.com/office/drawing/2014/main" id="{8790C8B0-4666-4A01-8A83-945FFE4DF4CF}"/>
            </a:ext>
          </a:extLst>
        </xdr:cNvPr>
        <xdr:cNvSpPr>
          <a:spLocks/>
        </xdr:cNvSpPr>
      </xdr:nvSpPr>
      <xdr:spPr>
        <a:xfrm>
          <a:off x="2750750" y="46561992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179</xdr:row>
      <xdr:rowOff>26442</xdr:rowOff>
    </xdr:from>
    <xdr:to>
      <xdr:col>5</xdr:col>
      <xdr:colOff>1936</xdr:colOff>
      <xdr:row>180</xdr:row>
      <xdr:rowOff>12342</xdr:rowOff>
    </xdr:to>
    <xdr:sp macro="" textlink="">
      <xdr:nvSpPr>
        <xdr:cNvPr id="148" name="Прямоугольник 147">
          <a:extLst>
            <a:ext uri="{FF2B5EF4-FFF2-40B4-BE49-F238E27FC236}">
              <a16:creationId xmlns:a16="http://schemas.microsoft.com/office/drawing/2014/main" id="{2B085E2A-BF50-491A-9F74-5FB40BC413A0}"/>
            </a:ext>
          </a:extLst>
        </xdr:cNvPr>
        <xdr:cNvSpPr>
          <a:spLocks/>
        </xdr:cNvSpPr>
      </xdr:nvSpPr>
      <xdr:spPr>
        <a:xfrm>
          <a:off x="2750750" y="32770671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180</xdr:row>
      <xdr:rowOff>26442</xdr:rowOff>
    </xdr:from>
    <xdr:to>
      <xdr:col>5</xdr:col>
      <xdr:colOff>1936</xdr:colOff>
      <xdr:row>181</xdr:row>
      <xdr:rowOff>12342</xdr:rowOff>
    </xdr:to>
    <xdr:sp macro="" textlink="">
      <xdr:nvSpPr>
        <xdr:cNvPr id="150" name="Прямоугольник 149">
          <a:extLst>
            <a:ext uri="{FF2B5EF4-FFF2-40B4-BE49-F238E27FC236}">
              <a16:creationId xmlns:a16="http://schemas.microsoft.com/office/drawing/2014/main" id="{2E6F46B4-7769-4AB3-91B6-E32BDFED8896}"/>
            </a:ext>
          </a:extLst>
        </xdr:cNvPr>
        <xdr:cNvSpPr>
          <a:spLocks/>
        </xdr:cNvSpPr>
      </xdr:nvSpPr>
      <xdr:spPr>
        <a:xfrm>
          <a:off x="2750750" y="32961171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265</xdr:row>
      <xdr:rowOff>26442</xdr:rowOff>
    </xdr:from>
    <xdr:to>
      <xdr:col>5</xdr:col>
      <xdr:colOff>1936</xdr:colOff>
      <xdr:row>266</xdr:row>
      <xdr:rowOff>12342</xdr:rowOff>
    </xdr:to>
    <xdr:sp macro="" textlink="">
      <xdr:nvSpPr>
        <xdr:cNvPr id="177" name="Прямоугольник 176">
          <a:extLst>
            <a:ext uri="{FF2B5EF4-FFF2-40B4-BE49-F238E27FC236}">
              <a16:creationId xmlns:a16="http://schemas.microsoft.com/office/drawing/2014/main" id="{8128BAC3-295F-4C8D-8547-5C62ABE731B9}"/>
            </a:ext>
          </a:extLst>
        </xdr:cNvPr>
        <xdr:cNvSpPr>
          <a:spLocks/>
        </xdr:cNvSpPr>
      </xdr:nvSpPr>
      <xdr:spPr>
        <a:xfrm>
          <a:off x="2750750" y="47705871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266</xdr:row>
      <xdr:rowOff>26442</xdr:rowOff>
    </xdr:from>
    <xdr:to>
      <xdr:col>5</xdr:col>
      <xdr:colOff>1936</xdr:colOff>
      <xdr:row>267</xdr:row>
      <xdr:rowOff>12342</xdr:rowOff>
    </xdr:to>
    <xdr:sp macro="" textlink="">
      <xdr:nvSpPr>
        <xdr:cNvPr id="187" name="Прямоугольник 186">
          <a:extLst>
            <a:ext uri="{FF2B5EF4-FFF2-40B4-BE49-F238E27FC236}">
              <a16:creationId xmlns:a16="http://schemas.microsoft.com/office/drawing/2014/main" id="{033123E4-46B8-4BB9-A683-CB7DE6F21637}"/>
            </a:ext>
          </a:extLst>
        </xdr:cNvPr>
        <xdr:cNvSpPr>
          <a:spLocks/>
        </xdr:cNvSpPr>
      </xdr:nvSpPr>
      <xdr:spPr>
        <a:xfrm>
          <a:off x="2750750" y="47705871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268</xdr:row>
      <xdr:rowOff>26442</xdr:rowOff>
    </xdr:from>
    <xdr:to>
      <xdr:col>5</xdr:col>
      <xdr:colOff>1936</xdr:colOff>
      <xdr:row>269</xdr:row>
      <xdr:rowOff>12342</xdr:rowOff>
    </xdr:to>
    <xdr:sp macro="" textlink="">
      <xdr:nvSpPr>
        <xdr:cNvPr id="224" name="Прямоугольник 223">
          <a:extLst>
            <a:ext uri="{FF2B5EF4-FFF2-40B4-BE49-F238E27FC236}">
              <a16:creationId xmlns:a16="http://schemas.microsoft.com/office/drawing/2014/main" id="{D0349E72-F8EF-4FE4-8E9E-BEF397B78F3E}"/>
            </a:ext>
          </a:extLst>
        </xdr:cNvPr>
        <xdr:cNvSpPr>
          <a:spLocks/>
        </xdr:cNvSpPr>
      </xdr:nvSpPr>
      <xdr:spPr>
        <a:xfrm>
          <a:off x="2750750" y="48658371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247</xdr:row>
      <xdr:rowOff>26442</xdr:rowOff>
    </xdr:from>
    <xdr:to>
      <xdr:col>5</xdr:col>
      <xdr:colOff>1936</xdr:colOff>
      <xdr:row>248</xdr:row>
      <xdr:rowOff>12342</xdr:rowOff>
    </xdr:to>
    <xdr:sp macro="" textlink="">
      <xdr:nvSpPr>
        <xdr:cNvPr id="241" name="Прямоугольник 240">
          <a:extLst>
            <a:ext uri="{FF2B5EF4-FFF2-40B4-BE49-F238E27FC236}">
              <a16:creationId xmlns:a16="http://schemas.microsoft.com/office/drawing/2014/main" id="{07688FB2-17C2-4DC0-96BA-53AADC7F94C6}"/>
            </a:ext>
          </a:extLst>
        </xdr:cNvPr>
        <xdr:cNvSpPr>
          <a:spLocks/>
        </xdr:cNvSpPr>
      </xdr:nvSpPr>
      <xdr:spPr>
        <a:xfrm>
          <a:off x="2750750" y="45419871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83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248</xdr:row>
      <xdr:rowOff>26442</xdr:rowOff>
    </xdr:from>
    <xdr:to>
      <xdr:col>5</xdr:col>
      <xdr:colOff>1936</xdr:colOff>
      <xdr:row>249</xdr:row>
      <xdr:rowOff>12342</xdr:rowOff>
    </xdr:to>
    <xdr:sp macro="" textlink="">
      <xdr:nvSpPr>
        <xdr:cNvPr id="248" name="Прямоугольник 247">
          <a:extLst>
            <a:ext uri="{FF2B5EF4-FFF2-40B4-BE49-F238E27FC236}">
              <a16:creationId xmlns:a16="http://schemas.microsoft.com/office/drawing/2014/main" id="{7D9F6EFA-A6A2-4E3F-AFE2-AB759C8DCAB7}"/>
            </a:ext>
          </a:extLst>
        </xdr:cNvPr>
        <xdr:cNvSpPr>
          <a:spLocks/>
        </xdr:cNvSpPr>
      </xdr:nvSpPr>
      <xdr:spPr>
        <a:xfrm>
          <a:off x="2750750" y="45419871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83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290</xdr:row>
      <xdr:rowOff>13221</xdr:rowOff>
    </xdr:from>
    <xdr:to>
      <xdr:col>5</xdr:col>
      <xdr:colOff>1936</xdr:colOff>
      <xdr:row>290</xdr:row>
      <xdr:rowOff>189621</xdr:rowOff>
    </xdr:to>
    <xdr:sp macro="" textlink="">
      <xdr:nvSpPr>
        <xdr:cNvPr id="249" name="Прямоугольник 248">
          <a:extLst>
            <a:ext uri="{FF2B5EF4-FFF2-40B4-BE49-F238E27FC236}">
              <a16:creationId xmlns:a16="http://schemas.microsoft.com/office/drawing/2014/main" id="{3C7CE30A-64CA-49F9-82C7-CD2AE89B07F1}"/>
            </a:ext>
          </a:extLst>
        </xdr:cNvPr>
        <xdr:cNvSpPr>
          <a:spLocks/>
        </xdr:cNvSpPr>
      </xdr:nvSpPr>
      <xdr:spPr>
        <a:xfrm>
          <a:off x="2750750" y="52531350"/>
          <a:ext cx="47880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174</xdr:row>
      <xdr:rowOff>26442</xdr:rowOff>
    </xdr:from>
    <xdr:to>
      <xdr:col>5</xdr:col>
      <xdr:colOff>1936</xdr:colOff>
      <xdr:row>175</xdr:row>
      <xdr:rowOff>12342</xdr:rowOff>
    </xdr:to>
    <xdr:sp macro="" textlink="">
      <xdr:nvSpPr>
        <xdr:cNvPr id="253" name="Прямоугольник 252">
          <a:extLst>
            <a:ext uri="{FF2B5EF4-FFF2-40B4-BE49-F238E27FC236}">
              <a16:creationId xmlns:a16="http://schemas.microsoft.com/office/drawing/2014/main" id="{1D2BF6BA-77D0-4C45-89E5-026229303292}"/>
            </a:ext>
          </a:extLst>
        </xdr:cNvPr>
        <xdr:cNvSpPr>
          <a:spLocks/>
        </xdr:cNvSpPr>
      </xdr:nvSpPr>
      <xdr:spPr>
        <a:xfrm>
          <a:off x="2750750" y="32389671"/>
          <a:ext cx="478800" cy="176400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195</xdr:row>
      <xdr:rowOff>26442</xdr:rowOff>
    </xdr:from>
    <xdr:to>
      <xdr:col>5</xdr:col>
      <xdr:colOff>1936</xdr:colOff>
      <xdr:row>196</xdr:row>
      <xdr:rowOff>12342</xdr:rowOff>
    </xdr:to>
    <xdr:sp macro="" textlink="">
      <xdr:nvSpPr>
        <xdr:cNvPr id="260" name="Прямоугольник 259">
          <a:extLst>
            <a:ext uri="{FF2B5EF4-FFF2-40B4-BE49-F238E27FC236}">
              <a16:creationId xmlns:a16="http://schemas.microsoft.com/office/drawing/2014/main" id="{7A3F42C5-8B11-40D9-BA11-26D4F157FD03}"/>
            </a:ext>
          </a:extLst>
        </xdr:cNvPr>
        <xdr:cNvSpPr>
          <a:spLocks/>
        </xdr:cNvSpPr>
      </xdr:nvSpPr>
      <xdr:spPr>
        <a:xfrm>
          <a:off x="2750750" y="35971071"/>
          <a:ext cx="478800" cy="176400"/>
        </a:xfrm>
        <a:prstGeom prst="rect">
          <a:avLst/>
        </a:prstGeom>
        <a:blipFill>
          <a:blip xmlns:r="http://schemas.openxmlformats.org/officeDocument/2006/relationships" r:embed="rId1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208</xdr:row>
      <xdr:rowOff>13221</xdr:rowOff>
    </xdr:from>
    <xdr:to>
      <xdr:col>5</xdr:col>
      <xdr:colOff>1936</xdr:colOff>
      <xdr:row>208</xdr:row>
      <xdr:rowOff>189621</xdr:rowOff>
    </xdr:to>
    <xdr:sp macro="" textlink="">
      <xdr:nvSpPr>
        <xdr:cNvPr id="282" name="Прямоугольник 281">
          <a:extLst>
            <a:ext uri="{FF2B5EF4-FFF2-40B4-BE49-F238E27FC236}">
              <a16:creationId xmlns:a16="http://schemas.microsoft.com/office/drawing/2014/main" id="{A4EF4609-D0DA-4C4B-8A61-581050FCA9F8}"/>
            </a:ext>
          </a:extLst>
        </xdr:cNvPr>
        <xdr:cNvSpPr>
          <a:spLocks/>
        </xdr:cNvSpPr>
      </xdr:nvSpPr>
      <xdr:spPr>
        <a:xfrm>
          <a:off x="2750750" y="38891550"/>
          <a:ext cx="478800" cy="176400"/>
        </a:xfrm>
        <a:prstGeom prst="rect">
          <a:avLst/>
        </a:prstGeom>
        <a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85</xdr:row>
      <xdr:rowOff>26442</xdr:rowOff>
    </xdr:from>
    <xdr:to>
      <xdr:col>5</xdr:col>
      <xdr:colOff>1936</xdr:colOff>
      <xdr:row>86</xdr:row>
      <xdr:rowOff>12342</xdr:rowOff>
    </xdr:to>
    <xdr:sp macro="" textlink="">
      <xdr:nvSpPr>
        <xdr:cNvPr id="294" name="Прямоугольник 293">
          <a:extLst>
            <a:ext uri="{FF2B5EF4-FFF2-40B4-BE49-F238E27FC236}">
              <a16:creationId xmlns:a16="http://schemas.microsoft.com/office/drawing/2014/main" id="{49172E55-012F-482F-82C7-D68AFED61B68}"/>
            </a:ext>
          </a:extLst>
        </xdr:cNvPr>
        <xdr:cNvSpPr>
          <a:spLocks/>
        </xdr:cNvSpPr>
      </xdr:nvSpPr>
      <xdr:spPr>
        <a:xfrm>
          <a:off x="2750750" y="17225871"/>
          <a:ext cx="478800" cy="176400"/>
        </a:xfrm>
        <a:prstGeom prst="rect">
          <a:avLst/>
        </a:prstGeom>
        <a:blipFill>
          <a:blip xmlns:r="http://schemas.openxmlformats.org/officeDocument/2006/relationships" r:embed="rId19" cstate="screen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87</xdr:row>
      <xdr:rowOff>26442</xdr:rowOff>
    </xdr:from>
    <xdr:to>
      <xdr:col>5</xdr:col>
      <xdr:colOff>1936</xdr:colOff>
      <xdr:row>88</xdr:row>
      <xdr:rowOff>12342</xdr:rowOff>
    </xdr:to>
    <xdr:sp macro="" textlink="">
      <xdr:nvSpPr>
        <xdr:cNvPr id="296" name="Прямоугольник 295">
          <a:extLst>
            <a:ext uri="{FF2B5EF4-FFF2-40B4-BE49-F238E27FC236}">
              <a16:creationId xmlns:a16="http://schemas.microsoft.com/office/drawing/2014/main" id="{839E1321-A2B6-4DC9-B94A-ADD526A39387}"/>
            </a:ext>
          </a:extLst>
        </xdr:cNvPr>
        <xdr:cNvSpPr>
          <a:spLocks/>
        </xdr:cNvSpPr>
      </xdr:nvSpPr>
      <xdr:spPr>
        <a:xfrm>
          <a:off x="2750750" y="17416371"/>
          <a:ext cx="478800" cy="176400"/>
        </a:xfrm>
        <a:prstGeom prst="rect">
          <a:avLst/>
        </a:prstGeom>
        <a:blipFill>
          <a:blip xmlns:r="http://schemas.openxmlformats.org/officeDocument/2006/relationships" r:embed="rId19" cstate="screen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86</xdr:row>
      <xdr:rowOff>26442</xdr:rowOff>
    </xdr:from>
    <xdr:to>
      <xdr:col>5</xdr:col>
      <xdr:colOff>1936</xdr:colOff>
      <xdr:row>87</xdr:row>
      <xdr:rowOff>12342</xdr:rowOff>
    </xdr:to>
    <xdr:sp macro="" textlink="">
      <xdr:nvSpPr>
        <xdr:cNvPr id="297" name="Прямоугольник 296">
          <a:extLst>
            <a:ext uri="{FF2B5EF4-FFF2-40B4-BE49-F238E27FC236}">
              <a16:creationId xmlns:a16="http://schemas.microsoft.com/office/drawing/2014/main" id="{E5D33270-AD27-40D6-8951-A7B0FD6D5B1E}"/>
            </a:ext>
          </a:extLst>
        </xdr:cNvPr>
        <xdr:cNvSpPr>
          <a:spLocks/>
        </xdr:cNvSpPr>
      </xdr:nvSpPr>
      <xdr:spPr>
        <a:xfrm>
          <a:off x="2750750" y="17797371"/>
          <a:ext cx="478800" cy="176400"/>
        </a:xfrm>
        <a:prstGeom prst="rect">
          <a:avLst/>
        </a:prstGeom>
        <a:blipFill>
          <a:blip xmlns:r="http://schemas.openxmlformats.org/officeDocument/2006/relationships" r:embed="rId19" cstate="screen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340</xdr:row>
      <xdr:rowOff>14100</xdr:rowOff>
    </xdr:from>
    <xdr:to>
      <xdr:col>5</xdr:col>
      <xdr:colOff>0</xdr:colOff>
      <xdr:row>341</xdr:row>
      <xdr:rowOff>0</xdr:rowOff>
    </xdr:to>
    <xdr:sp macro="" textlink="">
      <xdr:nvSpPr>
        <xdr:cNvPr id="299" name="Прямоугольник 298">
          <a:extLst>
            <a:ext uri="{FF2B5EF4-FFF2-40B4-BE49-F238E27FC236}">
              <a16:creationId xmlns:a16="http://schemas.microsoft.com/office/drawing/2014/main" id="{C6B0E24C-7219-40E1-999F-5DB93EC451DD}"/>
            </a:ext>
          </a:extLst>
        </xdr:cNvPr>
        <xdr:cNvSpPr>
          <a:spLocks/>
        </xdr:cNvSpPr>
      </xdr:nvSpPr>
      <xdr:spPr>
        <a:xfrm>
          <a:off x="2748814" y="62666829"/>
          <a:ext cx="478800" cy="176400"/>
        </a:xfrm>
        <a:prstGeom prst="rect">
          <a:avLst/>
        </a:prstGeom>
        <a:blipFill>
          <a:blip xmlns:r="http://schemas.openxmlformats.org/officeDocument/2006/relationships" r:embed="rId114" cstate="screen">
            <a:extLst>
              <a:ext uri="{BEBA8EAE-BF5A-486C-A8C5-ECC9F3942E4B}">
                <a14:imgProps xmlns:a14="http://schemas.microsoft.com/office/drawing/2010/main">
                  <a14:imgLayer r:embed="rId11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135</xdr:row>
      <xdr:rowOff>26442</xdr:rowOff>
    </xdr:from>
    <xdr:to>
      <xdr:col>5</xdr:col>
      <xdr:colOff>1936</xdr:colOff>
      <xdr:row>136</xdr:row>
      <xdr:rowOff>12342</xdr:rowOff>
    </xdr:to>
    <xdr:sp macro="" textlink="">
      <xdr:nvSpPr>
        <xdr:cNvPr id="300" name="Прямоугольник 299">
          <a:extLst>
            <a:ext uri="{FF2B5EF4-FFF2-40B4-BE49-F238E27FC236}">
              <a16:creationId xmlns:a16="http://schemas.microsoft.com/office/drawing/2014/main" id="{973020CC-EC5B-4541-AF0F-DF1194D0DEF5}"/>
            </a:ext>
          </a:extLst>
        </xdr:cNvPr>
        <xdr:cNvSpPr>
          <a:spLocks/>
        </xdr:cNvSpPr>
      </xdr:nvSpPr>
      <xdr:spPr>
        <a:xfrm>
          <a:off x="2750750" y="26407971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62797</xdr:colOff>
      <xdr:row>239</xdr:row>
      <xdr:rowOff>0</xdr:rowOff>
    </xdr:from>
    <xdr:to>
      <xdr:col>5</xdr:col>
      <xdr:colOff>2754</xdr:colOff>
      <xdr:row>239</xdr:row>
      <xdr:rowOff>176400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42B2FA85-B87B-4990-A768-84E75B736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1568" y="4440282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366</xdr:row>
      <xdr:rowOff>13221</xdr:rowOff>
    </xdr:from>
    <xdr:to>
      <xdr:col>5</xdr:col>
      <xdr:colOff>1936</xdr:colOff>
      <xdr:row>366</xdr:row>
      <xdr:rowOff>189621</xdr:rowOff>
    </xdr:to>
    <xdr:sp macro="" textlink="">
      <xdr:nvSpPr>
        <xdr:cNvPr id="302" name="Прямоугольник 301">
          <a:extLst>
            <a:ext uri="{FF2B5EF4-FFF2-40B4-BE49-F238E27FC236}">
              <a16:creationId xmlns:a16="http://schemas.microsoft.com/office/drawing/2014/main" id="{409D31C4-D558-4872-B44A-C0B2CF41D56E}"/>
            </a:ext>
          </a:extLst>
        </xdr:cNvPr>
        <xdr:cNvSpPr>
          <a:spLocks/>
        </xdr:cNvSpPr>
      </xdr:nvSpPr>
      <xdr:spPr>
        <a:xfrm>
          <a:off x="2750750" y="67314150"/>
          <a:ext cx="478800" cy="176400"/>
        </a:xfrm>
        <a:prstGeom prst="rect">
          <a:avLst/>
        </a:prstGeom>
        <a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61</xdr:row>
      <xdr:rowOff>25564</xdr:rowOff>
    </xdr:from>
    <xdr:to>
      <xdr:col>5</xdr:col>
      <xdr:colOff>3298</xdr:colOff>
      <xdr:row>62</xdr:row>
      <xdr:rowOff>11464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1B1EAC18-E1F0-48EB-B30D-A1CB6AF9F57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9" cstate="screen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2112" y="1295779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62</xdr:row>
      <xdr:rowOff>25564</xdr:rowOff>
    </xdr:from>
    <xdr:to>
      <xdr:col>5</xdr:col>
      <xdr:colOff>3298</xdr:colOff>
      <xdr:row>63</xdr:row>
      <xdr:rowOff>11464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FC08F439-C6DA-4BC4-A96F-BCE6573057F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9" cstate="screen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2112" y="1314829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59871</xdr:colOff>
      <xdr:row>371</xdr:row>
      <xdr:rowOff>21771</xdr:rowOff>
    </xdr:from>
    <xdr:to>
      <xdr:col>4</xdr:col>
      <xdr:colOff>538671</xdr:colOff>
      <xdr:row>372</xdr:row>
      <xdr:rowOff>7671</xdr:rowOff>
    </xdr:to>
    <xdr:sp macro="" textlink="">
      <xdr:nvSpPr>
        <xdr:cNvPr id="305" name="Прямоугольник 304">
          <a:extLst>
            <a:ext uri="{FF2B5EF4-FFF2-40B4-BE49-F238E27FC236}">
              <a16:creationId xmlns:a16="http://schemas.microsoft.com/office/drawing/2014/main" id="{5667C105-5785-485A-A3E9-4F4E54E22743}"/>
            </a:ext>
          </a:extLst>
        </xdr:cNvPr>
        <xdr:cNvSpPr>
          <a:spLocks/>
        </xdr:cNvSpPr>
      </xdr:nvSpPr>
      <xdr:spPr>
        <a:xfrm>
          <a:off x="2748642" y="68922900"/>
          <a:ext cx="478800" cy="176400"/>
        </a:xfrm>
        <a:prstGeom prst="rect">
          <a:avLst/>
        </a:prstGeom>
        <a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353</xdr:row>
      <xdr:rowOff>13221</xdr:rowOff>
    </xdr:from>
    <xdr:to>
      <xdr:col>5</xdr:col>
      <xdr:colOff>1936</xdr:colOff>
      <xdr:row>353</xdr:row>
      <xdr:rowOff>189621</xdr:rowOff>
    </xdr:to>
    <xdr:sp macro="" textlink="">
      <xdr:nvSpPr>
        <xdr:cNvPr id="306" name="Прямоугольник 305">
          <a:extLst>
            <a:ext uri="{FF2B5EF4-FFF2-40B4-BE49-F238E27FC236}">
              <a16:creationId xmlns:a16="http://schemas.microsoft.com/office/drawing/2014/main" id="{CA20FBC0-8D47-4758-BAB9-6C7AD86497C9}"/>
            </a:ext>
          </a:extLst>
        </xdr:cNvPr>
        <xdr:cNvSpPr>
          <a:spLocks/>
        </xdr:cNvSpPr>
      </xdr:nvSpPr>
      <xdr:spPr>
        <a:xfrm>
          <a:off x="2750750" y="65790150"/>
          <a:ext cx="478800" cy="176400"/>
        </a:xfrm>
        <a:prstGeom prst="rect">
          <a:avLst/>
        </a:prstGeom>
        <a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110</xdr:row>
      <xdr:rowOff>26442</xdr:rowOff>
    </xdr:from>
    <xdr:to>
      <xdr:col>5</xdr:col>
      <xdr:colOff>1936</xdr:colOff>
      <xdr:row>111</xdr:row>
      <xdr:rowOff>12342</xdr:rowOff>
    </xdr:to>
    <xdr:sp macro="" textlink="">
      <xdr:nvSpPr>
        <xdr:cNvPr id="307" name="Прямоугольник 306">
          <a:extLst>
            <a:ext uri="{FF2B5EF4-FFF2-40B4-BE49-F238E27FC236}">
              <a16:creationId xmlns:a16="http://schemas.microsoft.com/office/drawing/2014/main" id="{ED7CAA2B-D17A-45E7-94AC-528CBA9B68FC}"/>
            </a:ext>
          </a:extLst>
        </xdr:cNvPr>
        <xdr:cNvSpPr>
          <a:spLocks/>
        </xdr:cNvSpPr>
      </xdr:nvSpPr>
      <xdr:spPr>
        <a:xfrm>
          <a:off x="2750750" y="21835971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169</xdr:row>
      <xdr:rowOff>26442</xdr:rowOff>
    </xdr:from>
    <xdr:to>
      <xdr:col>5</xdr:col>
      <xdr:colOff>1936</xdr:colOff>
      <xdr:row>170</xdr:row>
      <xdr:rowOff>12342</xdr:rowOff>
    </xdr:to>
    <xdr:sp macro="" textlink="">
      <xdr:nvSpPr>
        <xdr:cNvPr id="308" name="Прямоугольник 307">
          <a:extLst>
            <a:ext uri="{FF2B5EF4-FFF2-40B4-BE49-F238E27FC236}">
              <a16:creationId xmlns:a16="http://schemas.microsoft.com/office/drawing/2014/main" id="{5BBAA007-4F8E-418F-B327-E9CE87129BA9}"/>
            </a:ext>
          </a:extLst>
        </xdr:cNvPr>
        <xdr:cNvSpPr>
          <a:spLocks/>
        </xdr:cNvSpPr>
      </xdr:nvSpPr>
      <xdr:spPr>
        <a:xfrm>
          <a:off x="2750750" y="32389671"/>
          <a:ext cx="478800" cy="176400"/>
        </a:xfrm>
        <a:prstGeom prst="rect">
          <a:avLst/>
        </a:prstGeom>
        <a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360</xdr:row>
      <xdr:rowOff>12343</xdr:rowOff>
    </xdr:from>
    <xdr:to>
      <xdr:col>5</xdr:col>
      <xdr:colOff>3298</xdr:colOff>
      <xdr:row>360</xdr:row>
      <xdr:rowOff>188743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636896C2-7FA3-4615-95A2-DB8BB96F0D3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2112" y="67313272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284</xdr:row>
      <xdr:rowOff>26442</xdr:rowOff>
    </xdr:from>
    <xdr:to>
      <xdr:col>5</xdr:col>
      <xdr:colOff>1936</xdr:colOff>
      <xdr:row>285</xdr:row>
      <xdr:rowOff>12342</xdr:rowOff>
    </xdr:to>
    <xdr:sp macro="" textlink="">
      <xdr:nvSpPr>
        <xdr:cNvPr id="311" name="Прямоугольник 310">
          <a:extLst>
            <a:ext uri="{FF2B5EF4-FFF2-40B4-BE49-F238E27FC236}">
              <a16:creationId xmlns:a16="http://schemas.microsoft.com/office/drawing/2014/main" id="{C473DB53-DA6B-4BA4-B1B6-D1BE4D95CD92}"/>
            </a:ext>
          </a:extLst>
        </xdr:cNvPr>
        <xdr:cNvSpPr>
          <a:spLocks/>
        </xdr:cNvSpPr>
      </xdr:nvSpPr>
      <xdr:spPr>
        <a:xfrm>
          <a:off x="2750750" y="53497071"/>
          <a:ext cx="478800" cy="176400"/>
        </a:xfrm>
        <a:prstGeom prst="rect">
          <a:avLst/>
        </a:prstGeom>
        <a:blipFill>
          <a:blip xmlns:r="http://schemas.openxmlformats.org/officeDocument/2006/relationships" r:embed="rId9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52</xdr:row>
      <xdr:rowOff>0</xdr:rowOff>
    </xdr:from>
    <xdr:to>
      <xdr:col>5</xdr:col>
      <xdr:colOff>1936</xdr:colOff>
      <xdr:row>52</xdr:row>
      <xdr:rowOff>176400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D5E1062E-2F78-4A97-863D-832C6E3E5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0750" y="1159872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330</xdr:row>
      <xdr:rowOff>26442</xdr:rowOff>
    </xdr:from>
    <xdr:to>
      <xdr:col>5</xdr:col>
      <xdr:colOff>1936</xdr:colOff>
      <xdr:row>331</xdr:row>
      <xdr:rowOff>12342</xdr:rowOff>
    </xdr:to>
    <xdr:sp macro="" textlink="">
      <xdr:nvSpPr>
        <xdr:cNvPr id="313" name="Прямоугольник 312">
          <a:extLst>
            <a:ext uri="{FF2B5EF4-FFF2-40B4-BE49-F238E27FC236}">
              <a16:creationId xmlns:a16="http://schemas.microsoft.com/office/drawing/2014/main" id="{07DEA9F0-6112-47FD-8D43-0D7ACB98960D}"/>
            </a:ext>
          </a:extLst>
        </xdr:cNvPr>
        <xdr:cNvSpPr>
          <a:spLocks/>
        </xdr:cNvSpPr>
      </xdr:nvSpPr>
      <xdr:spPr>
        <a:xfrm>
          <a:off x="2750750" y="62145771"/>
          <a:ext cx="478800" cy="176400"/>
        </a:xfrm>
        <a:prstGeom prst="rect">
          <a:avLst/>
        </a:prstGeom>
        <a:blipFill>
          <a:blip xmlns:r="http://schemas.openxmlformats.org/officeDocument/2006/relationships" r:embed="rId1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331</xdr:row>
      <xdr:rowOff>26442</xdr:rowOff>
    </xdr:from>
    <xdr:to>
      <xdr:col>5</xdr:col>
      <xdr:colOff>1936</xdr:colOff>
      <xdr:row>332</xdr:row>
      <xdr:rowOff>12342</xdr:rowOff>
    </xdr:to>
    <xdr:sp macro="" textlink="">
      <xdr:nvSpPr>
        <xdr:cNvPr id="314" name="Прямоугольник 313">
          <a:extLst>
            <a:ext uri="{FF2B5EF4-FFF2-40B4-BE49-F238E27FC236}">
              <a16:creationId xmlns:a16="http://schemas.microsoft.com/office/drawing/2014/main" id="{6545B111-4654-4EEA-BB46-EDEC98D5338B}"/>
            </a:ext>
          </a:extLst>
        </xdr:cNvPr>
        <xdr:cNvSpPr>
          <a:spLocks/>
        </xdr:cNvSpPr>
      </xdr:nvSpPr>
      <xdr:spPr>
        <a:xfrm>
          <a:off x="2750750" y="62336271"/>
          <a:ext cx="478800" cy="176400"/>
        </a:xfrm>
        <a:prstGeom prst="rect">
          <a:avLst/>
        </a:prstGeom>
        <a:blipFill>
          <a:blip xmlns:r="http://schemas.openxmlformats.org/officeDocument/2006/relationships" r:embed="rId1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96</xdr:row>
      <xdr:rowOff>26442</xdr:rowOff>
    </xdr:from>
    <xdr:to>
      <xdr:col>5</xdr:col>
      <xdr:colOff>1936</xdr:colOff>
      <xdr:row>97</xdr:row>
      <xdr:rowOff>12342</xdr:rowOff>
    </xdr:to>
    <xdr:sp macro="" textlink="">
      <xdr:nvSpPr>
        <xdr:cNvPr id="315" name="Прямоугольник 314">
          <a:extLst>
            <a:ext uri="{FF2B5EF4-FFF2-40B4-BE49-F238E27FC236}">
              <a16:creationId xmlns:a16="http://schemas.microsoft.com/office/drawing/2014/main" id="{0753B7F3-81D2-4886-A214-D048102474BC}"/>
            </a:ext>
          </a:extLst>
        </xdr:cNvPr>
        <xdr:cNvSpPr>
          <a:spLocks/>
        </xdr:cNvSpPr>
      </xdr:nvSpPr>
      <xdr:spPr>
        <a:xfrm>
          <a:off x="2750750" y="19702371"/>
          <a:ext cx="478800" cy="176400"/>
        </a:xfrm>
        <a:prstGeom prst="rect">
          <a:avLst/>
        </a:prstGeom>
        <a:blipFill>
          <a:blip xmlns:r="http://schemas.openxmlformats.org/officeDocument/2006/relationships" r:embed="rId1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227</xdr:row>
      <xdr:rowOff>26442</xdr:rowOff>
    </xdr:from>
    <xdr:to>
      <xdr:col>5</xdr:col>
      <xdr:colOff>1936</xdr:colOff>
      <xdr:row>228</xdr:row>
      <xdr:rowOff>12342</xdr:rowOff>
    </xdr:to>
    <xdr:sp macro="" textlink="">
      <xdr:nvSpPr>
        <xdr:cNvPr id="316" name="Прямоугольник 315">
          <a:extLst>
            <a:ext uri="{FF2B5EF4-FFF2-40B4-BE49-F238E27FC236}">
              <a16:creationId xmlns:a16="http://schemas.microsoft.com/office/drawing/2014/main" id="{85AAE570-EE6D-4EFF-B934-4CC54D7D00DC}"/>
            </a:ext>
          </a:extLst>
        </xdr:cNvPr>
        <xdr:cNvSpPr>
          <a:spLocks/>
        </xdr:cNvSpPr>
      </xdr:nvSpPr>
      <xdr:spPr>
        <a:xfrm>
          <a:off x="2750750" y="43476771"/>
          <a:ext cx="478800" cy="176400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228</xdr:row>
      <xdr:rowOff>29163</xdr:rowOff>
    </xdr:from>
    <xdr:to>
      <xdr:col>5</xdr:col>
      <xdr:colOff>3298</xdr:colOff>
      <xdr:row>229</xdr:row>
      <xdr:rowOff>15063</xdr:rowOff>
    </xdr:to>
    <xdr:sp macro="" textlink="">
      <xdr:nvSpPr>
        <xdr:cNvPr id="317" name="Прямоугольник 316">
          <a:extLst>
            <a:ext uri="{FF2B5EF4-FFF2-40B4-BE49-F238E27FC236}">
              <a16:creationId xmlns:a16="http://schemas.microsoft.com/office/drawing/2014/main" id="{3B8FD79A-7146-4D53-A707-3AAFEA3A2772}"/>
            </a:ext>
          </a:extLst>
        </xdr:cNvPr>
        <xdr:cNvSpPr>
          <a:spLocks/>
        </xdr:cNvSpPr>
      </xdr:nvSpPr>
      <xdr:spPr>
        <a:xfrm>
          <a:off x="2752112" y="43669992"/>
          <a:ext cx="478800" cy="176400"/>
        </a:xfrm>
        <a:prstGeom prst="rect">
          <a:avLst/>
        </a:prstGeom>
        <a:blipFill>
          <a:blip xmlns:r="http://schemas.openxmlformats.org/officeDocument/2006/relationships" r:embed="rId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228</xdr:row>
      <xdr:rowOff>26442</xdr:rowOff>
    </xdr:from>
    <xdr:to>
      <xdr:col>5</xdr:col>
      <xdr:colOff>1936</xdr:colOff>
      <xdr:row>229</xdr:row>
      <xdr:rowOff>12342</xdr:rowOff>
    </xdr:to>
    <xdr:sp macro="" textlink="">
      <xdr:nvSpPr>
        <xdr:cNvPr id="318" name="Прямоугольник 317">
          <a:extLst>
            <a:ext uri="{FF2B5EF4-FFF2-40B4-BE49-F238E27FC236}">
              <a16:creationId xmlns:a16="http://schemas.microsoft.com/office/drawing/2014/main" id="{0F1D00D3-EC05-4575-937C-531A2C974CA9}"/>
            </a:ext>
          </a:extLst>
        </xdr:cNvPr>
        <xdr:cNvSpPr>
          <a:spLocks/>
        </xdr:cNvSpPr>
      </xdr:nvSpPr>
      <xdr:spPr>
        <a:xfrm>
          <a:off x="2750750" y="43476771"/>
          <a:ext cx="478800" cy="176400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229</xdr:row>
      <xdr:rowOff>29163</xdr:rowOff>
    </xdr:from>
    <xdr:to>
      <xdr:col>5</xdr:col>
      <xdr:colOff>3298</xdr:colOff>
      <xdr:row>230</xdr:row>
      <xdr:rowOff>15063</xdr:rowOff>
    </xdr:to>
    <xdr:sp macro="" textlink="">
      <xdr:nvSpPr>
        <xdr:cNvPr id="319" name="Прямоугольник 318">
          <a:extLst>
            <a:ext uri="{FF2B5EF4-FFF2-40B4-BE49-F238E27FC236}">
              <a16:creationId xmlns:a16="http://schemas.microsoft.com/office/drawing/2014/main" id="{271FA919-A831-406C-9C3F-950B3F864212}"/>
            </a:ext>
          </a:extLst>
        </xdr:cNvPr>
        <xdr:cNvSpPr>
          <a:spLocks/>
        </xdr:cNvSpPr>
      </xdr:nvSpPr>
      <xdr:spPr>
        <a:xfrm>
          <a:off x="2752112" y="43669992"/>
          <a:ext cx="478800" cy="176400"/>
        </a:xfrm>
        <a:prstGeom prst="rect">
          <a:avLst/>
        </a:prstGeom>
        <a:blipFill>
          <a:blip xmlns:r="http://schemas.openxmlformats.org/officeDocument/2006/relationships" r:embed="rId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229</xdr:row>
      <xdr:rowOff>26442</xdr:rowOff>
    </xdr:from>
    <xdr:to>
      <xdr:col>5</xdr:col>
      <xdr:colOff>1936</xdr:colOff>
      <xdr:row>230</xdr:row>
      <xdr:rowOff>12342</xdr:rowOff>
    </xdr:to>
    <xdr:sp macro="" textlink="">
      <xdr:nvSpPr>
        <xdr:cNvPr id="19968" name="Прямоугольник 19967">
          <a:extLst>
            <a:ext uri="{FF2B5EF4-FFF2-40B4-BE49-F238E27FC236}">
              <a16:creationId xmlns:a16="http://schemas.microsoft.com/office/drawing/2014/main" id="{2997EC77-9022-4C30-B6D2-61FA60EAAC80}"/>
            </a:ext>
          </a:extLst>
        </xdr:cNvPr>
        <xdr:cNvSpPr>
          <a:spLocks/>
        </xdr:cNvSpPr>
      </xdr:nvSpPr>
      <xdr:spPr>
        <a:xfrm>
          <a:off x="2750750" y="43667271"/>
          <a:ext cx="478800" cy="176400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287</xdr:row>
      <xdr:rowOff>26442</xdr:rowOff>
    </xdr:from>
    <xdr:to>
      <xdr:col>5</xdr:col>
      <xdr:colOff>1936</xdr:colOff>
      <xdr:row>288</xdr:row>
      <xdr:rowOff>12342</xdr:rowOff>
    </xdr:to>
    <xdr:sp macro="" textlink="">
      <xdr:nvSpPr>
        <xdr:cNvPr id="19970" name="Прямоугольник 19969">
          <a:extLst>
            <a:ext uri="{FF2B5EF4-FFF2-40B4-BE49-F238E27FC236}">
              <a16:creationId xmlns:a16="http://schemas.microsoft.com/office/drawing/2014/main" id="{DA9A7F0B-2308-432D-B240-96E4CC249719}"/>
            </a:ext>
          </a:extLst>
        </xdr:cNvPr>
        <xdr:cNvSpPr>
          <a:spLocks/>
        </xdr:cNvSpPr>
      </xdr:nvSpPr>
      <xdr:spPr>
        <a:xfrm>
          <a:off x="2750750" y="54830571"/>
          <a:ext cx="478800" cy="176400"/>
        </a:xfrm>
        <a:prstGeom prst="rect">
          <a:avLst/>
        </a:prstGeom>
        <a:blipFill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288</xdr:row>
      <xdr:rowOff>26442</xdr:rowOff>
    </xdr:from>
    <xdr:to>
      <xdr:col>5</xdr:col>
      <xdr:colOff>1936</xdr:colOff>
      <xdr:row>289</xdr:row>
      <xdr:rowOff>12342</xdr:rowOff>
    </xdr:to>
    <xdr:sp macro="" textlink="">
      <xdr:nvSpPr>
        <xdr:cNvPr id="19972" name="Прямоугольник 19971">
          <a:extLst>
            <a:ext uri="{FF2B5EF4-FFF2-40B4-BE49-F238E27FC236}">
              <a16:creationId xmlns:a16="http://schemas.microsoft.com/office/drawing/2014/main" id="{EF4804B8-D936-4871-8D7A-00ADDF81C0D0}"/>
            </a:ext>
          </a:extLst>
        </xdr:cNvPr>
        <xdr:cNvSpPr>
          <a:spLocks/>
        </xdr:cNvSpPr>
      </xdr:nvSpPr>
      <xdr:spPr>
        <a:xfrm>
          <a:off x="2750750" y="54830571"/>
          <a:ext cx="478800" cy="176400"/>
        </a:xfrm>
        <a:prstGeom prst="rect">
          <a:avLst/>
        </a:prstGeom>
        <a:blipFill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95</xdr:row>
      <xdr:rowOff>26441</xdr:rowOff>
    </xdr:from>
    <xdr:to>
      <xdr:col>5</xdr:col>
      <xdr:colOff>1936</xdr:colOff>
      <xdr:row>96</xdr:row>
      <xdr:rowOff>12341</xdr:rowOff>
    </xdr:to>
    <xdr:sp macro="" textlink="">
      <xdr:nvSpPr>
        <xdr:cNvPr id="19974" name="Прямоугольник 19973">
          <a:extLst>
            <a:ext uri="{FF2B5EF4-FFF2-40B4-BE49-F238E27FC236}">
              <a16:creationId xmlns:a16="http://schemas.microsoft.com/office/drawing/2014/main" id="{E038590F-12F4-4A22-BEC8-6F8C146A753F}"/>
            </a:ext>
          </a:extLst>
        </xdr:cNvPr>
        <xdr:cNvSpPr>
          <a:spLocks/>
        </xdr:cNvSpPr>
      </xdr:nvSpPr>
      <xdr:spPr>
        <a:xfrm>
          <a:off x="2750750" y="19321370"/>
          <a:ext cx="478800" cy="176400"/>
        </a:xfrm>
        <a:prstGeom prst="rect">
          <a:avLst/>
        </a:prstGeom>
        <a:blipFill>
          <a:blip xmlns:r="http://schemas.openxmlformats.org/officeDocument/2006/relationships" r:embed="rId166"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93</xdr:row>
      <xdr:rowOff>26441</xdr:rowOff>
    </xdr:from>
    <xdr:to>
      <xdr:col>5</xdr:col>
      <xdr:colOff>1936</xdr:colOff>
      <xdr:row>94</xdr:row>
      <xdr:rowOff>12341</xdr:rowOff>
    </xdr:to>
    <xdr:sp macro="" textlink="">
      <xdr:nvSpPr>
        <xdr:cNvPr id="19976" name="Прямоугольник 19975">
          <a:extLst>
            <a:ext uri="{FF2B5EF4-FFF2-40B4-BE49-F238E27FC236}">
              <a16:creationId xmlns:a16="http://schemas.microsoft.com/office/drawing/2014/main" id="{4F7B3F38-D4AB-414A-BC28-16772DB29177}"/>
            </a:ext>
          </a:extLst>
        </xdr:cNvPr>
        <xdr:cNvSpPr>
          <a:spLocks/>
        </xdr:cNvSpPr>
      </xdr:nvSpPr>
      <xdr:spPr>
        <a:xfrm>
          <a:off x="2750750" y="19511870"/>
          <a:ext cx="478800" cy="176400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58</xdr:row>
      <xdr:rowOff>26442</xdr:rowOff>
    </xdr:from>
    <xdr:to>
      <xdr:col>5</xdr:col>
      <xdr:colOff>1936</xdr:colOff>
      <xdr:row>59</xdr:row>
      <xdr:rowOff>12342</xdr:rowOff>
    </xdr:to>
    <xdr:sp macro="" textlink="">
      <xdr:nvSpPr>
        <xdr:cNvPr id="19977" name="Прямоугольник 19976">
          <a:extLst>
            <a:ext uri="{FF2B5EF4-FFF2-40B4-BE49-F238E27FC236}">
              <a16:creationId xmlns:a16="http://schemas.microsoft.com/office/drawing/2014/main" id="{98CE59E1-947A-466C-9FC3-8BF57C8A69B7}"/>
            </a:ext>
          </a:extLst>
        </xdr:cNvPr>
        <xdr:cNvSpPr>
          <a:spLocks/>
        </xdr:cNvSpPr>
      </xdr:nvSpPr>
      <xdr:spPr>
        <a:xfrm>
          <a:off x="2750750" y="12768171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BEBA8EAE-BF5A-486C-A8C5-ECC9F3942E4B}">
                <a14:imgProps xmlns:a14="http://schemas.microsoft.com/office/drawing/2010/main">
                  <a14:imgLayer r:embed="rId9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59</xdr:row>
      <xdr:rowOff>13221</xdr:rowOff>
    </xdr:from>
    <xdr:to>
      <xdr:col>5</xdr:col>
      <xdr:colOff>1936</xdr:colOff>
      <xdr:row>59</xdr:row>
      <xdr:rowOff>189621</xdr:rowOff>
    </xdr:to>
    <xdr:sp macro="" textlink="">
      <xdr:nvSpPr>
        <xdr:cNvPr id="19978" name="Прямоугольник 19977">
          <a:extLst>
            <a:ext uri="{FF2B5EF4-FFF2-40B4-BE49-F238E27FC236}">
              <a16:creationId xmlns:a16="http://schemas.microsoft.com/office/drawing/2014/main" id="{5AF1BD15-0F4A-4FCB-A8F2-FE76B81B60D1}"/>
            </a:ext>
          </a:extLst>
        </xdr:cNvPr>
        <xdr:cNvSpPr>
          <a:spLocks/>
        </xdr:cNvSpPr>
      </xdr:nvSpPr>
      <xdr:spPr>
        <a:xfrm>
          <a:off x="2750750" y="12945450"/>
          <a:ext cx="478800" cy="176400"/>
        </a:xfrm>
        <a:prstGeom prst="rect">
          <a:avLst/>
        </a:prstGeom>
        <a:blipFill>
          <a:blip xmlns:r="http://schemas.openxmlformats.org/officeDocument/2006/relationships" r:embed="rId1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222</xdr:row>
      <xdr:rowOff>14100</xdr:rowOff>
    </xdr:from>
    <xdr:to>
      <xdr:col>5</xdr:col>
      <xdr:colOff>0</xdr:colOff>
      <xdr:row>223</xdr:row>
      <xdr:rowOff>0</xdr:rowOff>
    </xdr:to>
    <xdr:sp macro="" textlink="">
      <xdr:nvSpPr>
        <xdr:cNvPr id="19979" name="Прямоугольник 19978">
          <a:extLst>
            <a:ext uri="{FF2B5EF4-FFF2-40B4-BE49-F238E27FC236}">
              <a16:creationId xmlns:a16="http://schemas.microsoft.com/office/drawing/2014/main" id="{A0CA4925-01D9-4D97-A5F5-291733EE1767}"/>
            </a:ext>
          </a:extLst>
        </xdr:cNvPr>
        <xdr:cNvSpPr>
          <a:spLocks/>
        </xdr:cNvSpPr>
      </xdr:nvSpPr>
      <xdr:spPr>
        <a:xfrm>
          <a:off x="2748814" y="43654929"/>
          <a:ext cx="478800" cy="176400"/>
        </a:xfrm>
        <a:prstGeom prst="rect">
          <a:avLst/>
        </a:prstGeom>
        <a:blipFill>
          <a:blip xmlns:r="http://schemas.openxmlformats.org/officeDocument/2006/relationships" r:embed="rId1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49158</xdr:colOff>
      <xdr:row>282</xdr:row>
      <xdr:rowOff>14100</xdr:rowOff>
    </xdr:from>
    <xdr:to>
      <xdr:col>4</xdr:col>
      <xdr:colOff>527958</xdr:colOff>
      <xdr:row>283</xdr:row>
      <xdr:rowOff>0</xdr:rowOff>
    </xdr:to>
    <xdr:sp macro="" textlink="">
      <xdr:nvSpPr>
        <xdr:cNvPr id="19981" name="Прямоугольник 19980">
          <a:extLst>
            <a:ext uri="{FF2B5EF4-FFF2-40B4-BE49-F238E27FC236}">
              <a16:creationId xmlns:a16="http://schemas.microsoft.com/office/drawing/2014/main" id="{7C1B7BF6-1B1C-4F78-B701-F94A36542941}"/>
            </a:ext>
          </a:extLst>
        </xdr:cNvPr>
        <xdr:cNvSpPr>
          <a:spLocks/>
        </xdr:cNvSpPr>
      </xdr:nvSpPr>
      <xdr:spPr>
        <a:xfrm>
          <a:off x="2737929" y="54818229"/>
          <a:ext cx="478800" cy="176400"/>
        </a:xfrm>
        <a:prstGeom prst="rect">
          <a:avLst/>
        </a:prstGeom>
        <a:blipFill>
          <a:blip xmlns:r="http://schemas.openxmlformats.org/officeDocument/2006/relationships" r:embed="rId1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79</xdr:row>
      <xdr:rowOff>26442</xdr:rowOff>
    </xdr:from>
    <xdr:to>
      <xdr:col>5</xdr:col>
      <xdr:colOff>1936</xdr:colOff>
      <xdr:row>80</xdr:row>
      <xdr:rowOff>12342</xdr:rowOff>
    </xdr:to>
    <xdr:pic>
      <xdr:nvPicPr>
        <xdr:cNvPr id="19982" name="Рисунок 19981">
          <a:extLst>
            <a:ext uri="{FF2B5EF4-FFF2-40B4-BE49-F238E27FC236}">
              <a16:creationId xmlns:a16="http://schemas.microsoft.com/office/drawing/2014/main" id="{9F9B3937-1FB7-4C2F-9166-842D3C9CA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0750" y="1714967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251</xdr:row>
      <xdr:rowOff>26442</xdr:rowOff>
    </xdr:from>
    <xdr:to>
      <xdr:col>5</xdr:col>
      <xdr:colOff>1936</xdr:colOff>
      <xdr:row>252</xdr:row>
      <xdr:rowOff>12342</xdr:rowOff>
    </xdr:to>
    <xdr:sp macro="" textlink="">
      <xdr:nvSpPr>
        <xdr:cNvPr id="19983" name="Прямоугольник 19982">
          <a:extLst>
            <a:ext uri="{FF2B5EF4-FFF2-40B4-BE49-F238E27FC236}">
              <a16:creationId xmlns:a16="http://schemas.microsoft.com/office/drawing/2014/main" id="{D14902D4-2321-4D8E-BF82-CC38A3E4DC95}"/>
            </a:ext>
          </a:extLst>
        </xdr:cNvPr>
        <xdr:cNvSpPr>
          <a:spLocks/>
        </xdr:cNvSpPr>
      </xdr:nvSpPr>
      <xdr:spPr>
        <a:xfrm>
          <a:off x="2750750" y="49039371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83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252</xdr:row>
      <xdr:rowOff>31885</xdr:rowOff>
    </xdr:from>
    <xdr:to>
      <xdr:col>5</xdr:col>
      <xdr:colOff>1936</xdr:colOff>
      <xdr:row>253</xdr:row>
      <xdr:rowOff>17785</xdr:rowOff>
    </xdr:to>
    <xdr:sp macro="" textlink="">
      <xdr:nvSpPr>
        <xdr:cNvPr id="19984" name="Прямоугольник 19983">
          <a:extLst>
            <a:ext uri="{FF2B5EF4-FFF2-40B4-BE49-F238E27FC236}">
              <a16:creationId xmlns:a16="http://schemas.microsoft.com/office/drawing/2014/main" id="{CF72584C-0931-4BB7-B204-87ED00A7A532}"/>
            </a:ext>
          </a:extLst>
        </xdr:cNvPr>
        <xdr:cNvSpPr>
          <a:spLocks/>
        </xdr:cNvSpPr>
      </xdr:nvSpPr>
      <xdr:spPr>
        <a:xfrm>
          <a:off x="2750750" y="49235314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67"/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44</xdr:row>
      <xdr:rowOff>26442</xdr:rowOff>
    </xdr:from>
    <xdr:to>
      <xdr:col>5</xdr:col>
      <xdr:colOff>1936</xdr:colOff>
      <xdr:row>45</xdr:row>
      <xdr:rowOff>12342</xdr:rowOff>
    </xdr:to>
    <xdr:sp macro="" textlink="">
      <xdr:nvSpPr>
        <xdr:cNvPr id="19985" name="Прямоугольник 19984">
          <a:extLst>
            <a:ext uri="{FF2B5EF4-FFF2-40B4-BE49-F238E27FC236}">
              <a16:creationId xmlns:a16="http://schemas.microsoft.com/office/drawing/2014/main" id="{B8A4CEFF-7B87-4466-BA93-F0FBE65C5EE9}"/>
            </a:ext>
          </a:extLst>
        </xdr:cNvPr>
        <xdr:cNvSpPr>
          <a:spLocks/>
        </xdr:cNvSpPr>
      </xdr:nvSpPr>
      <xdr:spPr>
        <a:xfrm>
          <a:off x="2750750" y="16578171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BEBA8EAE-BF5A-486C-A8C5-ECC9F3942E4B}">
                <a14:imgProps xmlns:a14="http://schemas.microsoft.com/office/drawing/2010/main">
                  <a14:imgLayer r:embed="rId18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45</xdr:row>
      <xdr:rowOff>0</xdr:rowOff>
    </xdr:from>
    <xdr:to>
      <xdr:col>5</xdr:col>
      <xdr:colOff>1936</xdr:colOff>
      <xdr:row>45</xdr:row>
      <xdr:rowOff>176400</xdr:rowOff>
    </xdr:to>
    <xdr:sp macro="" textlink="">
      <xdr:nvSpPr>
        <xdr:cNvPr id="19986" name="Прямоугольник 19985">
          <a:extLst>
            <a:ext uri="{FF2B5EF4-FFF2-40B4-BE49-F238E27FC236}">
              <a16:creationId xmlns:a16="http://schemas.microsoft.com/office/drawing/2014/main" id="{C8615ABE-63C5-4F97-B9E7-E5BAD656C578}"/>
            </a:ext>
          </a:extLst>
        </xdr:cNvPr>
        <xdr:cNvSpPr>
          <a:spLocks/>
        </xdr:cNvSpPr>
      </xdr:nvSpPr>
      <xdr:spPr>
        <a:xfrm>
          <a:off x="2750750" y="16742229"/>
          <a:ext cx="478800" cy="176400"/>
        </a:xfrm>
        <a:prstGeom prst="rect">
          <a:avLst/>
        </a:prstGeom>
        <a:blipFill>
          <a:blip xmlns:r="http://schemas.openxmlformats.org/officeDocument/2006/relationships" r:embed="rId168"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362</xdr:row>
      <xdr:rowOff>13494</xdr:rowOff>
    </xdr:from>
    <xdr:to>
      <xdr:col>5</xdr:col>
      <xdr:colOff>3298</xdr:colOff>
      <xdr:row>362</xdr:row>
      <xdr:rowOff>189894</xdr:rowOff>
    </xdr:to>
    <xdr:sp macro="" textlink="">
      <xdr:nvSpPr>
        <xdr:cNvPr id="19987" name="Прямоугольник 19986">
          <a:extLst>
            <a:ext uri="{FF2B5EF4-FFF2-40B4-BE49-F238E27FC236}">
              <a16:creationId xmlns:a16="http://schemas.microsoft.com/office/drawing/2014/main" id="{23DF80CC-6808-4D1A-8034-A598A6F4C7F4}"/>
            </a:ext>
          </a:extLst>
        </xdr:cNvPr>
        <xdr:cNvSpPr>
          <a:spLocks/>
        </xdr:cNvSpPr>
      </xdr:nvSpPr>
      <xdr:spPr>
        <a:xfrm>
          <a:off x="2752112" y="70933923"/>
          <a:ext cx="478800" cy="176400"/>
        </a:xfrm>
        <a:prstGeom prst="rect">
          <a:avLst/>
        </a:prstGeom>
        <a:blipFill>
          <a:blip xmlns:r="http://schemas.openxmlformats.org/officeDocument/2006/relationships" r:embed="rId1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363</xdr:row>
      <xdr:rowOff>13494</xdr:rowOff>
    </xdr:from>
    <xdr:to>
      <xdr:col>5</xdr:col>
      <xdr:colOff>3298</xdr:colOff>
      <xdr:row>363</xdr:row>
      <xdr:rowOff>189894</xdr:rowOff>
    </xdr:to>
    <xdr:sp macro="" textlink="">
      <xdr:nvSpPr>
        <xdr:cNvPr id="19988" name="Прямоугольник 19987">
          <a:extLst>
            <a:ext uri="{FF2B5EF4-FFF2-40B4-BE49-F238E27FC236}">
              <a16:creationId xmlns:a16="http://schemas.microsoft.com/office/drawing/2014/main" id="{ED141381-9990-49A3-AB96-D9ABECE6C3EF}"/>
            </a:ext>
          </a:extLst>
        </xdr:cNvPr>
        <xdr:cNvSpPr>
          <a:spLocks/>
        </xdr:cNvSpPr>
      </xdr:nvSpPr>
      <xdr:spPr>
        <a:xfrm>
          <a:off x="2752112" y="70933923"/>
          <a:ext cx="478800" cy="176400"/>
        </a:xfrm>
        <a:prstGeom prst="rect">
          <a:avLst/>
        </a:prstGeom>
        <a:blipFill>
          <a:blip xmlns:r="http://schemas.openxmlformats.org/officeDocument/2006/relationships" r:embed="rId1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164</xdr:row>
      <xdr:rowOff>26442</xdr:rowOff>
    </xdr:from>
    <xdr:to>
      <xdr:col>5</xdr:col>
      <xdr:colOff>1936</xdr:colOff>
      <xdr:row>165</xdr:row>
      <xdr:rowOff>12342</xdr:rowOff>
    </xdr:to>
    <xdr:sp macro="" textlink="">
      <xdr:nvSpPr>
        <xdr:cNvPr id="19989" name="Прямоугольник 19988">
          <a:extLst>
            <a:ext uri="{FF2B5EF4-FFF2-40B4-BE49-F238E27FC236}">
              <a16:creationId xmlns:a16="http://schemas.microsoft.com/office/drawing/2014/main" id="{DFDE4C39-4890-487E-A2C0-568E76D1D8D8}"/>
            </a:ext>
          </a:extLst>
        </xdr:cNvPr>
        <xdr:cNvSpPr>
          <a:spLocks/>
        </xdr:cNvSpPr>
      </xdr:nvSpPr>
      <xdr:spPr>
        <a:xfrm>
          <a:off x="2750750" y="32961171"/>
          <a:ext cx="478800" cy="176400"/>
        </a:xfrm>
        <a:prstGeom prst="rect">
          <a:avLst/>
        </a:prstGeom>
        <a:blipFill>
          <a:blip xmlns:r="http://schemas.openxmlformats.org/officeDocument/2006/relationships" r:embed="rId57" cstate="screen">
            <a:extLst>
              <a:ext uri="{BEBA8EAE-BF5A-486C-A8C5-ECC9F3942E4B}">
                <a14:imgProps xmlns:a14="http://schemas.microsoft.com/office/drawing/2010/main">
                  <a14:imgLayer r:embed="rId58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165</xdr:row>
      <xdr:rowOff>26442</xdr:rowOff>
    </xdr:from>
    <xdr:to>
      <xdr:col>5</xdr:col>
      <xdr:colOff>1936</xdr:colOff>
      <xdr:row>166</xdr:row>
      <xdr:rowOff>12342</xdr:rowOff>
    </xdr:to>
    <xdr:sp macro="" textlink="">
      <xdr:nvSpPr>
        <xdr:cNvPr id="19990" name="Прямоугольник 19989">
          <a:extLst>
            <a:ext uri="{FF2B5EF4-FFF2-40B4-BE49-F238E27FC236}">
              <a16:creationId xmlns:a16="http://schemas.microsoft.com/office/drawing/2014/main" id="{1B0B5137-285E-4642-B6D4-CCC8D4A756BA}"/>
            </a:ext>
          </a:extLst>
        </xdr:cNvPr>
        <xdr:cNvSpPr>
          <a:spLocks/>
        </xdr:cNvSpPr>
      </xdr:nvSpPr>
      <xdr:spPr>
        <a:xfrm>
          <a:off x="2750750" y="33151671"/>
          <a:ext cx="478800" cy="176400"/>
        </a:xfrm>
        <a:prstGeom prst="rect">
          <a:avLst/>
        </a:prstGeom>
        <a:blipFill>
          <a:blip xmlns:r="http://schemas.openxmlformats.org/officeDocument/2006/relationships" r:embed="rId169"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170</xdr:row>
      <xdr:rowOff>26442</xdr:rowOff>
    </xdr:from>
    <xdr:to>
      <xdr:col>5</xdr:col>
      <xdr:colOff>1936</xdr:colOff>
      <xdr:row>171</xdr:row>
      <xdr:rowOff>12342</xdr:rowOff>
    </xdr:to>
    <xdr:sp macro="" textlink="">
      <xdr:nvSpPr>
        <xdr:cNvPr id="19996" name="Прямоугольник 19995">
          <a:extLst>
            <a:ext uri="{FF2B5EF4-FFF2-40B4-BE49-F238E27FC236}">
              <a16:creationId xmlns:a16="http://schemas.microsoft.com/office/drawing/2014/main" id="{E75F0828-097E-4FF2-9FDF-54D2BC656FA6}"/>
            </a:ext>
          </a:extLst>
        </xdr:cNvPr>
        <xdr:cNvSpPr>
          <a:spLocks/>
        </xdr:cNvSpPr>
      </xdr:nvSpPr>
      <xdr:spPr>
        <a:xfrm>
          <a:off x="2750750" y="33151671"/>
          <a:ext cx="478800" cy="176400"/>
        </a:xfrm>
        <a:prstGeom prst="rect">
          <a:avLst/>
        </a:prstGeom>
        <a:blipFill>
          <a:blip xmlns:r="http://schemas.openxmlformats.org/officeDocument/2006/relationships" r:embed="rId57" cstate="screen">
            <a:extLst>
              <a:ext uri="{BEBA8EAE-BF5A-486C-A8C5-ECC9F3942E4B}">
                <a14:imgProps xmlns:a14="http://schemas.microsoft.com/office/drawing/2010/main">
                  <a14:imgLayer r:embed="rId58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170</xdr:row>
      <xdr:rowOff>26442</xdr:rowOff>
    </xdr:from>
    <xdr:to>
      <xdr:col>5</xdr:col>
      <xdr:colOff>1936</xdr:colOff>
      <xdr:row>171</xdr:row>
      <xdr:rowOff>12342</xdr:rowOff>
    </xdr:to>
    <xdr:sp macro="" textlink="">
      <xdr:nvSpPr>
        <xdr:cNvPr id="19997" name="Прямоугольник 19996">
          <a:extLst>
            <a:ext uri="{FF2B5EF4-FFF2-40B4-BE49-F238E27FC236}">
              <a16:creationId xmlns:a16="http://schemas.microsoft.com/office/drawing/2014/main" id="{B17C1AAD-923C-4395-8877-DDEDDD7B38EF}"/>
            </a:ext>
          </a:extLst>
        </xdr:cNvPr>
        <xdr:cNvSpPr>
          <a:spLocks/>
        </xdr:cNvSpPr>
      </xdr:nvSpPr>
      <xdr:spPr>
        <a:xfrm>
          <a:off x="2750750" y="33151671"/>
          <a:ext cx="478800" cy="176400"/>
        </a:xfrm>
        <a:prstGeom prst="rect">
          <a:avLst/>
        </a:prstGeom>
        <a:blipFill>
          <a:blip xmlns:r="http://schemas.openxmlformats.org/officeDocument/2006/relationships" r:embed="rId170"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155</xdr:row>
      <xdr:rowOff>26442</xdr:rowOff>
    </xdr:from>
    <xdr:to>
      <xdr:col>5</xdr:col>
      <xdr:colOff>1936</xdr:colOff>
      <xdr:row>156</xdr:row>
      <xdr:rowOff>12342</xdr:rowOff>
    </xdr:to>
    <xdr:sp macro="" textlink="">
      <xdr:nvSpPr>
        <xdr:cNvPr id="19998" name="Прямоугольник 19997">
          <a:extLst>
            <a:ext uri="{FF2B5EF4-FFF2-40B4-BE49-F238E27FC236}">
              <a16:creationId xmlns:a16="http://schemas.microsoft.com/office/drawing/2014/main" id="{A53A2012-BDEF-448F-8AC2-59D20338DF24}"/>
            </a:ext>
          </a:extLst>
        </xdr:cNvPr>
        <xdr:cNvSpPr>
          <a:spLocks/>
        </xdr:cNvSpPr>
      </xdr:nvSpPr>
      <xdr:spPr>
        <a:xfrm>
          <a:off x="2750750" y="31437171"/>
          <a:ext cx="478800" cy="176400"/>
        </a:xfrm>
        <a:prstGeom prst="rect">
          <a:avLst/>
        </a:prstGeom>
        <a:blipFill>
          <a:blip xmlns:r="http://schemas.openxmlformats.org/officeDocument/2006/relationships" r:embed="rId1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185</xdr:row>
      <xdr:rowOff>26442</xdr:rowOff>
    </xdr:from>
    <xdr:to>
      <xdr:col>5</xdr:col>
      <xdr:colOff>1936</xdr:colOff>
      <xdr:row>186</xdr:row>
      <xdr:rowOff>12342</xdr:rowOff>
    </xdr:to>
    <xdr:sp macro="" textlink="">
      <xdr:nvSpPr>
        <xdr:cNvPr id="20000" name="Прямоугольник 19999">
          <a:extLst>
            <a:ext uri="{FF2B5EF4-FFF2-40B4-BE49-F238E27FC236}">
              <a16:creationId xmlns:a16="http://schemas.microsoft.com/office/drawing/2014/main" id="{4189A669-6101-4692-A49C-227939AC6414}"/>
            </a:ext>
          </a:extLst>
        </xdr:cNvPr>
        <xdr:cNvSpPr>
          <a:spLocks/>
        </xdr:cNvSpPr>
      </xdr:nvSpPr>
      <xdr:spPr>
        <a:xfrm>
          <a:off x="2750750" y="38904771"/>
          <a:ext cx="478800" cy="176400"/>
        </a:xfrm>
        <a:prstGeom prst="rect">
          <a:avLst/>
        </a:prstGeom>
        <a:blipFill>
          <a:blip xmlns:r="http://schemas.openxmlformats.org/officeDocument/2006/relationships" r:embed="rId171"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141</xdr:row>
      <xdr:rowOff>26442</xdr:rowOff>
    </xdr:from>
    <xdr:to>
      <xdr:col>5</xdr:col>
      <xdr:colOff>1936</xdr:colOff>
      <xdr:row>142</xdr:row>
      <xdr:rowOff>12342</xdr:rowOff>
    </xdr:to>
    <xdr:sp macro="" textlink="">
      <xdr:nvSpPr>
        <xdr:cNvPr id="20001" name="Прямоугольник 20000">
          <a:extLst>
            <a:ext uri="{FF2B5EF4-FFF2-40B4-BE49-F238E27FC236}">
              <a16:creationId xmlns:a16="http://schemas.microsoft.com/office/drawing/2014/main" id="{738DAD06-B3F5-410B-8061-AE08F93B97C8}"/>
            </a:ext>
          </a:extLst>
        </xdr:cNvPr>
        <xdr:cNvSpPr>
          <a:spLocks/>
        </xdr:cNvSpPr>
      </xdr:nvSpPr>
      <xdr:spPr>
        <a:xfrm>
          <a:off x="2750750" y="29265471"/>
          <a:ext cx="478800" cy="176400"/>
        </a:xfrm>
        <a:prstGeom prst="rect">
          <a:avLst/>
        </a:prstGeom>
        <a:blipFill>
          <a:blip xmlns:r="http://schemas.openxmlformats.org/officeDocument/2006/relationships" r:embed="rId1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132</xdr:row>
      <xdr:rowOff>26442</xdr:rowOff>
    </xdr:from>
    <xdr:to>
      <xdr:col>5</xdr:col>
      <xdr:colOff>1936</xdr:colOff>
      <xdr:row>133</xdr:row>
      <xdr:rowOff>12342</xdr:rowOff>
    </xdr:to>
    <xdr:sp macro="" textlink="">
      <xdr:nvSpPr>
        <xdr:cNvPr id="20003" name="Прямоугольник 20002">
          <a:extLst>
            <a:ext uri="{FF2B5EF4-FFF2-40B4-BE49-F238E27FC236}">
              <a16:creationId xmlns:a16="http://schemas.microsoft.com/office/drawing/2014/main" id="{CE518D8E-153C-4F8F-A081-0756928E6831}"/>
            </a:ext>
          </a:extLst>
        </xdr:cNvPr>
        <xdr:cNvSpPr>
          <a:spLocks/>
        </xdr:cNvSpPr>
      </xdr:nvSpPr>
      <xdr:spPr>
        <a:xfrm>
          <a:off x="2750750" y="27169971"/>
          <a:ext cx="478800" cy="176400"/>
        </a:xfrm>
        <a:prstGeom prst="rect">
          <a:avLst/>
        </a:prstGeom>
        <a:blipFill>
          <a:blip xmlns:r="http://schemas.openxmlformats.org/officeDocument/2006/relationships" r:embed="rId172"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59258</xdr:colOff>
      <xdr:row>15</xdr:row>
      <xdr:rowOff>21385</xdr:rowOff>
    </xdr:from>
    <xdr:to>
      <xdr:col>1</xdr:col>
      <xdr:colOff>1936</xdr:colOff>
      <xdr:row>16</xdr:row>
      <xdr:rowOff>8646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3D3A1F59-64AA-4397-A634-6A5B1C6439C9}"/>
            </a:ext>
          </a:extLst>
        </xdr:cNvPr>
        <xdr:cNvSpPr>
          <a:spLocks/>
        </xdr:cNvSpPr>
      </xdr:nvSpPr>
      <xdr:spPr>
        <a:xfrm>
          <a:off x="364058" y="8615656"/>
          <a:ext cx="481521" cy="177761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</xdr:row>
      <xdr:rowOff>26442</xdr:rowOff>
    </xdr:from>
    <xdr:to>
      <xdr:col>1</xdr:col>
      <xdr:colOff>1936</xdr:colOff>
      <xdr:row>17</xdr:row>
      <xdr:rowOff>12342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1EE327-1A54-4DA3-9AC7-5255793C5FA2}"/>
            </a:ext>
          </a:extLst>
        </xdr:cNvPr>
        <xdr:cNvSpPr>
          <a:spLocks/>
        </xdr:cNvSpPr>
      </xdr:nvSpPr>
      <xdr:spPr>
        <a:xfrm>
          <a:off x="366779" y="8811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17</xdr:row>
      <xdr:rowOff>26442</xdr:rowOff>
    </xdr:from>
    <xdr:to>
      <xdr:col>1</xdr:col>
      <xdr:colOff>1936</xdr:colOff>
      <xdr:row>18</xdr:row>
      <xdr:rowOff>12342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CBD42964-ABE7-44E9-B106-0C8E0DCF0992}"/>
            </a:ext>
          </a:extLst>
        </xdr:cNvPr>
        <xdr:cNvSpPr>
          <a:spLocks/>
        </xdr:cNvSpPr>
      </xdr:nvSpPr>
      <xdr:spPr>
        <a:xfrm>
          <a:off x="366779" y="9001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</xdr:row>
      <xdr:rowOff>26442</xdr:rowOff>
    </xdr:from>
    <xdr:to>
      <xdr:col>1</xdr:col>
      <xdr:colOff>1936</xdr:colOff>
      <xdr:row>19</xdr:row>
      <xdr:rowOff>12342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3122FB45-663A-4A5A-A941-3146FF2E853D}"/>
            </a:ext>
          </a:extLst>
        </xdr:cNvPr>
        <xdr:cNvSpPr>
          <a:spLocks/>
        </xdr:cNvSpPr>
      </xdr:nvSpPr>
      <xdr:spPr>
        <a:xfrm>
          <a:off x="366779" y="9192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</xdr:row>
      <xdr:rowOff>26442</xdr:rowOff>
    </xdr:from>
    <xdr:to>
      <xdr:col>1</xdr:col>
      <xdr:colOff>1936</xdr:colOff>
      <xdr:row>20</xdr:row>
      <xdr:rowOff>12342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66FB363A-4BBB-44F1-9F5B-A89D243395E3}"/>
            </a:ext>
          </a:extLst>
        </xdr:cNvPr>
        <xdr:cNvSpPr>
          <a:spLocks/>
        </xdr:cNvSpPr>
      </xdr:nvSpPr>
      <xdr:spPr>
        <a:xfrm>
          <a:off x="366779" y="9382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</xdr:row>
      <xdr:rowOff>26442</xdr:rowOff>
    </xdr:from>
    <xdr:to>
      <xdr:col>1</xdr:col>
      <xdr:colOff>1936</xdr:colOff>
      <xdr:row>21</xdr:row>
      <xdr:rowOff>12342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76DDA8BE-2B4F-47D5-A123-D34667081C35}"/>
            </a:ext>
          </a:extLst>
        </xdr:cNvPr>
        <xdr:cNvSpPr>
          <a:spLocks/>
        </xdr:cNvSpPr>
      </xdr:nvSpPr>
      <xdr:spPr>
        <a:xfrm>
          <a:off x="366779" y="9573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32</xdr:row>
      <xdr:rowOff>26442</xdr:rowOff>
    </xdr:from>
    <xdr:to>
      <xdr:col>1</xdr:col>
      <xdr:colOff>1936</xdr:colOff>
      <xdr:row>33</xdr:row>
      <xdr:rowOff>12342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117D7367-FDC5-44B4-AA32-A11541252EE5}"/>
            </a:ext>
          </a:extLst>
        </xdr:cNvPr>
        <xdr:cNvSpPr>
          <a:spLocks/>
        </xdr:cNvSpPr>
      </xdr:nvSpPr>
      <xdr:spPr>
        <a:xfrm>
          <a:off x="366779" y="12125913"/>
          <a:ext cx="478800" cy="176400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33</xdr:row>
      <xdr:rowOff>26442</xdr:rowOff>
    </xdr:from>
    <xdr:to>
      <xdr:col>1</xdr:col>
      <xdr:colOff>1936</xdr:colOff>
      <xdr:row>34</xdr:row>
      <xdr:rowOff>12342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21EBF474-9CA2-4921-8626-0976EAAE7920}"/>
            </a:ext>
          </a:extLst>
        </xdr:cNvPr>
        <xdr:cNvSpPr>
          <a:spLocks/>
        </xdr:cNvSpPr>
      </xdr:nvSpPr>
      <xdr:spPr>
        <a:xfrm>
          <a:off x="366779" y="12316413"/>
          <a:ext cx="478800" cy="176400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34</xdr:row>
      <xdr:rowOff>26442</xdr:rowOff>
    </xdr:from>
    <xdr:to>
      <xdr:col>1</xdr:col>
      <xdr:colOff>1936</xdr:colOff>
      <xdr:row>35</xdr:row>
      <xdr:rowOff>12342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D47A7C38-1234-43AA-9365-B691CF20D74D}"/>
            </a:ext>
          </a:extLst>
        </xdr:cNvPr>
        <xdr:cNvSpPr>
          <a:spLocks/>
        </xdr:cNvSpPr>
      </xdr:nvSpPr>
      <xdr:spPr>
        <a:xfrm>
          <a:off x="366779" y="12506913"/>
          <a:ext cx="478800" cy="176400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35</xdr:row>
      <xdr:rowOff>26442</xdr:rowOff>
    </xdr:from>
    <xdr:to>
      <xdr:col>1</xdr:col>
      <xdr:colOff>1936</xdr:colOff>
      <xdr:row>36</xdr:row>
      <xdr:rowOff>12342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50907950-CC6C-4FEE-BBEF-789729A6D200}"/>
            </a:ext>
          </a:extLst>
        </xdr:cNvPr>
        <xdr:cNvSpPr>
          <a:spLocks/>
        </xdr:cNvSpPr>
      </xdr:nvSpPr>
      <xdr:spPr>
        <a:xfrm>
          <a:off x="366779" y="12697413"/>
          <a:ext cx="478800" cy="176400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36</xdr:row>
      <xdr:rowOff>26442</xdr:rowOff>
    </xdr:from>
    <xdr:to>
      <xdr:col>1</xdr:col>
      <xdr:colOff>1936</xdr:colOff>
      <xdr:row>37</xdr:row>
      <xdr:rowOff>12342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DD228F7F-55E0-41EA-AC1E-80088DCADC3B}"/>
            </a:ext>
          </a:extLst>
        </xdr:cNvPr>
        <xdr:cNvSpPr>
          <a:spLocks/>
        </xdr:cNvSpPr>
      </xdr:nvSpPr>
      <xdr:spPr>
        <a:xfrm>
          <a:off x="366779" y="12887913"/>
          <a:ext cx="478800" cy="176400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37</xdr:row>
      <xdr:rowOff>20999</xdr:rowOff>
    </xdr:from>
    <xdr:to>
      <xdr:col>1</xdr:col>
      <xdr:colOff>1936</xdr:colOff>
      <xdr:row>38</xdr:row>
      <xdr:rowOff>6899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2422370E-003F-447D-9F5B-509E9CD14936}"/>
            </a:ext>
          </a:extLst>
        </xdr:cNvPr>
        <xdr:cNvSpPr>
          <a:spLocks/>
        </xdr:cNvSpPr>
      </xdr:nvSpPr>
      <xdr:spPr>
        <a:xfrm>
          <a:off x="366779" y="13072970"/>
          <a:ext cx="478800" cy="176400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38</xdr:row>
      <xdr:rowOff>20999</xdr:rowOff>
    </xdr:from>
    <xdr:to>
      <xdr:col>1</xdr:col>
      <xdr:colOff>1936</xdr:colOff>
      <xdr:row>39</xdr:row>
      <xdr:rowOff>6899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4BBC1607-0A9C-491B-84C3-12CDA07B71BF}"/>
            </a:ext>
          </a:extLst>
        </xdr:cNvPr>
        <xdr:cNvSpPr>
          <a:spLocks/>
        </xdr:cNvSpPr>
      </xdr:nvSpPr>
      <xdr:spPr>
        <a:xfrm>
          <a:off x="366779" y="13263470"/>
          <a:ext cx="478800" cy="176400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39</xdr:row>
      <xdr:rowOff>20999</xdr:rowOff>
    </xdr:from>
    <xdr:to>
      <xdr:col>1</xdr:col>
      <xdr:colOff>1936</xdr:colOff>
      <xdr:row>40</xdr:row>
      <xdr:rowOff>6899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id="{21ACAD5A-9910-4B65-8194-DEC614EEE758}"/>
            </a:ext>
          </a:extLst>
        </xdr:cNvPr>
        <xdr:cNvSpPr>
          <a:spLocks/>
        </xdr:cNvSpPr>
      </xdr:nvSpPr>
      <xdr:spPr>
        <a:xfrm>
          <a:off x="366779" y="13453970"/>
          <a:ext cx="478800" cy="176400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40</xdr:row>
      <xdr:rowOff>26442</xdr:rowOff>
    </xdr:from>
    <xdr:to>
      <xdr:col>1</xdr:col>
      <xdr:colOff>1936</xdr:colOff>
      <xdr:row>41</xdr:row>
      <xdr:rowOff>12342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id="{20583F4C-9EC5-4F07-B35A-440475EE0B83}"/>
            </a:ext>
          </a:extLst>
        </xdr:cNvPr>
        <xdr:cNvSpPr>
          <a:spLocks/>
        </xdr:cNvSpPr>
      </xdr:nvSpPr>
      <xdr:spPr>
        <a:xfrm>
          <a:off x="366779" y="13649913"/>
          <a:ext cx="478800" cy="176400"/>
        </a:xfrm>
        <a:prstGeom prst="rect">
          <a:avLst/>
        </a:prstGeom>
        <a:blipFill>
          <a:blip xmlns:r="http://schemas.openxmlformats.org/officeDocument/2006/relationships" r:embed="rId5" cstate="screen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42</xdr:row>
      <xdr:rowOff>26442</xdr:rowOff>
    </xdr:from>
    <xdr:to>
      <xdr:col>1</xdr:col>
      <xdr:colOff>1936</xdr:colOff>
      <xdr:row>43</xdr:row>
      <xdr:rowOff>12342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id="{EEE3C7D9-0E2A-408F-AAC9-E5042118D9BC}"/>
            </a:ext>
          </a:extLst>
        </xdr:cNvPr>
        <xdr:cNvSpPr>
          <a:spLocks/>
        </xdr:cNvSpPr>
      </xdr:nvSpPr>
      <xdr:spPr>
        <a:xfrm>
          <a:off x="366779" y="14030913"/>
          <a:ext cx="478800" cy="176400"/>
        </a:xfrm>
        <a:prstGeom prst="rect">
          <a:avLst/>
        </a:prstGeom>
        <a:blipFill>
          <a:blip xmlns:r="http://schemas.openxmlformats.org/officeDocument/2006/relationships" r:embed="rId7" cstate="screen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43</xdr:row>
      <xdr:rowOff>26442</xdr:rowOff>
    </xdr:from>
    <xdr:to>
      <xdr:col>1</xdr:col>
      <xdr:colOff>1936</xdr:colOff>
      <xdr:row>44</xdr:row>
      <xdr:rowOff>12342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E8669302-46B5-4CA1-9251-E9E71E1BDD6D}"/>
            </a:ext>
          </a:extLst>
        </xdr:cNvPr>
        <xdr:cNvSpPr>
          <a:spLocks/>
        </xdr:cNvSpPr>
      </xdr:nvSpPr>
      <xdr:spPr>
        <a:xfrm>
          <a:off x="366779" y="14221413"/>
          <a:ext cx="478800" cy="176400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44</xdr:row>
      <xdr:rowOff>26442</xdr:rowOff>
    </xdr:from>
    <xdr:to>
      <xdr:col>1</xdr:col>
      <xdr:colOff>1936</xdr:colOff>
      <xdr:row>45</xdr:row>
      <xdr:rowOff>12342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id="{B3D33405-2ED9-44C8-8699-AB3DA6F1D31B}"/>
            </a:ext>
          </a:extLst>
        </xdr:cNvPr>
        <xdr:cNvSpPr>
          <a:spLocks/>
        </xdr:cNvSpPr>
      </xdr:nvSpPr>
      <xdr:spPr>
        <a:xfrm>
          <a:off x="366779" y="14411913"/>
          <a:ext cx="478800" cy="176400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163</xdr:row>
      <xdr:rowOff>0</xdr:rowOff>
    </xdr:from>
    <xdr:to>
      <xdr:col>1</xdr:col>
      <xdr:colOff>1936</xdr:colOff>
      <xdr:row>163</xdr:row>
      <xdr:rowOff>176400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id="{BEBD73C1-2F94-4274-8E6E-5C8793D69007}"/>
            </a:ext>
          </a:extLst>
        </xdr:cNvPr>
        <xdr:cNvSpPr>
          <a:spLocks/>
        </xdr:cNvSpPr>
      </xdr:nvSpPr>
      <xdr:spPr>
        <a:xfrm>
          <a:off x="366779" y="14575971"/>
          <a:ext cx="478800" cy="176400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49</xdr:row>
      <xdr:rowOff>26442</xdr:rowOff>
    </xdr:from>
    <xdr:to>
      <xdr:col>1</xdr:col>
      <xdr:colOff>1936</xdr:colOff>
      <xdr:row>50</xdr:row>
      <xdr:rowOff>12342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1E184AA4-B36B-4BE9-BC63-5AF2B90857CB}"/>
            </a:ext>
          </a:extLst>
        </xdr:cNvPr>
        <xdr:cNvSpPr>
          <a:spLocks/>
        </xdr:cNvSpPr>
      </xdr:nvSpPr>
      <xdr:spPr>
        <a:xfrm>
          <a:off x="366779" y="15631113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50</xdr:row>
      <xdr:rowOff>26442</xdr:rowOff>
    </xdr:from>
    <xdr:to>
      <xdr:col>1</xdr:col>
      <xdr:colOff>1936</xdr:colOff>
      <xdr:row>51</xdr:row>
      <xdr:rowOff>12342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id="{B2B95C69-430C-4A17-A288-EA77BAA7467A}"/>
            </a:ext>
          </a:extLst>
        </xdr:cNvPr>
        <xdr:cNvSpPr>
          <a:spLocks/>
        </xdr:cNvSpPr>
      </xdr:nvSpPr>
      <xdr:spPr>
        <a:xfrm>
          <a:off x="366779" y="15821613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51</xdr:row>
      <xdr:rowOff>26442</xdr:rowOff>
    </xdr:from>
    <xdr:to>
      <xdr:col>1</xdr:col>
      <xdr:colOff>1936</xdr:colOff>
      <xdr:row>52</xdr:row>
      <xdr:rowOff>12342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id="{7B5969C4-8239-4312-879D-3D72FBA42C90}"/>
            </a:ext>
          </a:extLst>
        </xdr:cNvPr>
        <xdr:cNvSpPr>
          <a:spLocks/>
        </xdr:cNvSpPr>
      </xdr:nvSpPr>
      <xdr:spPr>
        <a:xfrm>
          <a:off x="366779" y="16012113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52</xdr:row>
      <xdr:rowOff>26442</xdr:rowOff>
    </xdr:from>
    <xdr:to>
      <xdr:col>1</xdr:col>
      <xdr:colOff>1936</xdr:colOff>
      <xdr:row>53</xdr:row>
      <xdr:rowOff>12342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C77C2501-3664-4CD5-BEA9-FBD1495EA46E}"/>
            </a:ext>
          </a:extLst>
        </xdr:cNvPr>
        <xdr:cNvSpPr>
          <a:spLocks/>
        </xdr:cNvSpPr>
      </xdr:nvSpPr>
      <xdr:spPr>
        <a:xfrm>
          <a:off x="366779" y="16202613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64</xdr:row>
      <xdr:rowOff>25564</xdr:rowOff>
    </xdr:from>
    <xdr:to>
      <xdr:col>1</xdr:col>
      <xdr:colOff>3298</xdr:colOff>
      <xdr:row>65</xdr:row>
      <xdr:rowOff>11464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id="{B453050E-59D7-4E13-A003-90CB92D39257}"/>
            </a:ext>
          </a:extLst>
        </xdr:cNvPr>
        <xdr:cNvSpPr>
          <a:spLocks/>
        </xdr:cNvSpPr>
      </xdr:nvSpPr>
      <xdr:spPr>
        <a:xfrm>
          <a:off x="368141" y="19287835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65</xdr:row>
      <xdr:rowOff>25564</xdr:rowOff>
    </xdr:from>
    <xdr:to>
      <xdr:col>1</xdr:col>
      <xdr:colOff>3298</xdr:colOff>
      <xdr:row>66</xdr:row>
      <xdr:rowOff>11464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id="{133FA0B6-CE16-4023-9730-DA8A0F7E0770}"/>
            </a:ext>
          </a:extLst>
        </xdr:cNvPr>
        <xdr:cNvSpPr>
          <a:spLocks/>
        </xdr:cNvSpPr>
      </xdr:nvSpPr>
      <xdr:spPr>
        <a:xfrm>
          <a:off x="368141" y="19478335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</xdr:row>
      <xdr:rowOff>0</xdr:rowOff>
    </xdr:from>
    <xdr:to>
      <xdr:col>1</xdr:col>
      <xdr:colOff>1936</xdr:colOff>
      <xdr:row>15</xdr:row>
      <xdr:rowOff>176400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8F854DB-B58C-4B36-8B0A-BD4B68668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1019447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67</xdr:row>
      <xdr:rowOff>26442</xdr:rowOff>
    </xdr:from>
    <xdr:to>
      <xdr:col>1</xdr:col>
      <xdr:colOff>1936</xdr:colOff>
      <xdr:row>68</xdr:row>
      <xdr:rowOff>12342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id="{C8391B5E-E2F5-4B5A-82A1-3EB203715356}"/>
            </a:ext>
          </a:extLst>
        </xdr:cNvPr>
        <xdr:cNvSpPr>
          <a:spLocks/>
        </xdr:cNvSpPr>
      </xdr:nvSpPr>
      <xdr:spPr>
        <a:xfrm>
          <a:off x="366779" y="19860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68</xdr:row>
      <xdr:rowOff>26442</xdr:rowOff>
    </xdr:from>
    <xdr:to>
      <xdr:col>1</xdr:col>
      <xdr:colOff>1936</xdr:colOff>
      <xdr:row>69</xdr:row>
      <xdr:rowOff>12342</xdr:rowOff>
    </xdr:to>
    <xdr:sp macro="" textlink="">
      <xdr:nvSpPr>
        <xdr:cNvPr id="30" name="Прямоугольник 29">
          <a:extLst>
            <a:ext uri="{FF2B5EF4-FFF2-40B4-BE49-F238E27FC236}">
              <a16:creationId xmlns:a16="http://schemas.microsoft.com/office/drawing/2014/main" id="{C915CE5E-910C-4033-A051-E09AF1F8E64A}"/>
            </a:ext>
          </a:extLst>
        </xdr:cNvPr>
        <xdr:cNvSpPr>
          <a:spLocks/>
        </xdr:cNvSpPr>
      </xdr:nvSpPr>
      <xdr:spPr>
        <a:xfrm>
          <a:off x="366779" y="20050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69</xdr:row>
      <xdr:rowOff>26442</xdr:rowOff>
    </xdr:from>
    <xdr:to>
      <xdr:col>1</xdr:col>
      <xdr:colOff>1936</xdr:colOff>
      <xdr:row>70</xdr:row>
      <xdr:rowOff>12342</xdr:rowOff>
    </xdr:to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7B6B2F45-14B5-4108-9153-C4333FD7ED54}"/>
            </a:ext>
          </a:extLst>
        </xdr:cNvPr>
        <xdr:cNvSpPr>
          <a:spLocks/>
        </xdr:cNvSpPr>
      </xdr:nvSpPr>
      <xdr:spPr>
        <a:xfrm>
          <a:off x="366779" y="20241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70</xdr:row>
      <xdr:rowOff>26442</xdr:rowOff>
    </xdr:from>
    <xdr:to>
      <xdr:col>1</xdr:col>
      <xdr:colOff>1936</xdr:colOff>
      <xdr:row>71</xdr:row>
      <xdr:rowOff>12342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id="{93B9F943-32D6-46A6-96AE-61F7EA472A63}"/>
            </a:ext>
          </a:extLst>
        </xdr:cNvPr>
        <xdr:cNvSpPr>
          <a:spLocks/>
        </xdr:cNvSpPr>
      </xdr:nvSpPr>
      <xdr:spPr>
        <a:xfrm>
          <a:off x="366779" y="20431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71</xdr:row>
      <xdr:rowOff>26442</xdr:rowOff>
    </xdr:from>
    <xdr:to>
      <xdr:col>1</xdr:col>
      <xdr:colOff>1936</xdr:colOff>
      <xdr:row>72</xdr:row>
      <xdr:rowOff>12342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id="{FA4BCFB1-7A9A-45B4-BF20-6F50E19805AE}"/>
            </a:ext>
          </a:extLst>
        </xdr:cNvPr>
        <xdr:cNvSpPr>
          <a:spLocks/>
        </xdr:cNvSpPr>
      </xdr:nvSpPr>
      <xdr:spPr>
        <a:xfrm>
          <a:off x="366779" y="20622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26</xdr:row>
      <xdr:rowOff>13221</xdr:rowOff>
    </xdr:from>
    <xdr:to>
      <xdr:col>1</xdr:col>
      <xdr:colOff>1936</xdr:colOff>
      <xdr:row>26</xdr:row>
      <xdr:rowOff>189621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id="{ADF3636A-3449-49F0-A0B7-89F1257D44AB}"/>
            </a:ext>
          </a:extLst>
        </xdr:cNvPr>
        <xdr:cNvSpPr>
          <a:spLocks/>
        </xdr:cNvSpPr>
      </xdr:nvSpPr>
      <xdr:spPr>
        <a:xfrm>
          <a:off x="366779" y="35582292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145</xdr:row>
      <xdr:rowOff>26442</xdr:rowOff>
    </xdr:from>
    <xdr:to>
      <xdr:col>1</xdr:col>
      <xdr:colOff>1936</xdr:colOff>
      <xdr:row>146</xdr:row>
      <xdr:rowOff>12342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id="{2C99A180-D55E-4CFB-B1C1-85D9C96F8355}"/>
            </a:ext>
          </a:extLst>
        </xdr:cNvPr>
        <xdr:cNvSpPr>
          <a:spLocks/>
        </xdr:cNvSpPr>
      </xdr:nvSpPr>
      <xdr:spPr>
        <a:xfrm>
          <a:off x="366779" y="35786013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146</xdr:row>
      <xdr:rowOff>26442</xdr:rowOff>
    </xdr:from>
    <xdr:to>
      <xdr:col>1</xdr:col>
      <xdr:colOff>1936</xdr:colOff>
      <xdr:row>147</xdr:row>
      <xdr:rowOff>12342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BA6CF9C5-AECA-46CB-AD71-E8693D6B3261}"/>
            </a:ext>
          </a:extLst>
        </xdr:cNvPr>
        <xdr:cNvSpPr>
          <a:spLocks/>
        </xdr:cNvSpPr>
      </xdr:nvSpPr>
      <xdr:spPr>
        <a:xfrm>
          <a:off x="366779" y="35976513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147</xdr:row>
      <xdr:rowOff>26442</xdr:rowOff>
    </xdr:from>
    <xdr:to>
      <xdr:col>1</xdr:col>
      <xdr:colOff>1936</xdr:colOff>
      <xdr:row>148</xdr:row>
      <xdr:rowOff>12342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C4AD19D3-495B-4DC4-AD42-2839D7B7D4FE}"/>
            </a:ext>
          </a:extLst>
        </xdr:cNvPr>
        <xdr:cNvSpPr>
          <a:spLocks/>
        </xdr:cNvSpPr>
      </xdr:nvSpPr>
      <xdr:spPr>
        <a:xfrm>
          <a:off x="366779" y="36167013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48</xdr:row>
      <xdr:rowOff>26442</xdr:rowOff>
    </xdr:from>
    <xdr:to>
      <xdr:col>1</xdr:col>
      <xdr:colOff>1936</xdr:colOff>
      <xdr:row>49</xdr:row>
      <xdr:rowOff>12342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4307029-24F9-4B71-89D4-881C7AA39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154406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74</xdr:row>
      <xdr:rowOff>26442</xdr:rowOff>
    </xdr:from>
    <xdr:to>
      <xdr:col>1</xdr:col>
      <xdr:colOff>1936</xdr:colOff>
      <xdr:row>75</xdr:row>
      <xdr:rowOff>12342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792A02F9-14CF-49A4-8B42-05E22D9F87BF}"/>
            </a:ext>
          </a:extLst>
        </xdr:cNvPr>
        <xdr:cNvSpPr>
          <a:spLocks/>
        </xdr:cNvSpPr>
      </xdr:nvSpPr>
      <xdr:spPr>
        <a:xfrm>
          <a:off x="366779" y="21193713"/>
          <a:ext cx="478800" cy="176400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75</xdr:row>
      <xdr:rowOff>26442</xdr:rowOff>
    </xdr:from>
    <xdr:to>
      <xdr:col>1</xdr:col>
      <xdr:colOff>1936</xdr:colOff>
      <xdr:row>76</xdr:row>
      <xdr:rowOff>12342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3129C26B-BA1C-449A-98A8-680E025AA620}"/>
            </a:ext>
          </a:extLst>
        </xdr:cNvPr>
        <xdr:cNvSpPr>
          <a:spLocks/>
        </xdr:cNvSpPr>
      </xdr:nvSpPr>
      <xdr:spPr>
        <a:xfrm>
          <a:off x="366779" y="21384213"/>
          <a:ext cx="478800" cy="176400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76</xdr:row>
      <xdr:rowOff>26442</xdr:rowOff>
    </xdr:from>
    <xdr:to>
      <xdr:col>1</xdr:col>
      <xdr:colOff>1936</xdr:colOff>
      <xdr:row>77</xdr:row>
      <xdr:rowOff>12342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id="{4EF86194-3F4F-4FF4-84A8-2E03F6CAE0F5}"/>
            </a:ext>
          </a:extLst>
        </xdr:cNvPr>
        <xdr:cNvSpPr>
          <a:spLocks/>
        </xdr:cNvSpPr>
      </xdr:nvSpPr>
      <xdr:spPr>
        <a:xfrm>
          <a:off x="366779" y="21574713"/>
          <a:ext cx="478800" cy="176400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77</xdr:row>
      <xdr:rowOff>26442</xdr:rowOff>
    </xdr:from>
    <xdr:to>
      <xdr:col>1</xdr:col>
      <xdr:colOff>1936</xdr:colOff>
      <xdr:row>78</xdr:row>
      <xdr:rowOff>12342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id="{D5A71946-1FA0-4587-B7DC-842AEB42C703}"/>
            </a:ext>
          </a:extLst>
        </xdr:cNvPr>
        <xdr:cNvSpPr>
          <a:spLocks/>
        </xdr:cNvSpPr>
      </xdr:nvSpPr>
      <xdr:spPr>
        <a:xfrm>
          <a:off x="366779" y="21765213"/>
          <a:ext cx="478800" cy="176400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78</xdr:row>
      <xdr:rowOff>26442</xdr:rowOff>
    </xdr:from>
    <xdr:to>
      <xdr:col>1</xdr:col>
      <xdr:colOff>1936</xdr:colOff>
      <xdr:row>79</xdr:row>
      <xdr:rowOff>12342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id="{8B928722-6444-4B5E-9DE3-59F5BEBCA47D}"/>
            </a:ext>
          </a:extLst>
        </xdr:cNvPr>
        <xdr:cNvSpPr>
          <a:spLocks/>
        </xdr:cNvSpPr>
      </xdr:nvSpPr>
      <xdr:spPr>
        <a:xfrm>
          <a:off x="366779" y="21955713"/>
          <a:ext cx="478800" cy="176400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79</xdr:row>
      <xdr:rowOff>26442</xdr:rowOff>
    </xdr:from>
    <xdr:to>
      <xdr:col>1</xdr:col>
      <xdr:colOff>1936</xdr:colOff>
      <xdr:row>80</xdr:row>
      <xdr:rowOff>12342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BE7CC694-FAF6-42C1-9F9D-2D94DFDE5B24}"/>
            </a:ext>
          </a:extLst>
        </xdr:cNvPr>
        <xdr:cNvSpPr>
          <a:spLocks/>
        </xdr:cNvSpPr>
      </xdr:nvSpPr>
      <xdr:spPr>
        <a:xfrm>
          <a:off x="366779" y="22146213"/>
          <a:ext cx="478800" cy="176400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80</xdr:row>
      <xdr:rowOff>26442</xdr:rowOff>
    </xdr:from>
    <xdr:to>
      <xdr:col>1</xdr:col>
      <xdr:colOff>1936</xdr:colOff>
      <xdr:row>81</xdr:row>
      <xdr:rowOff>12342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A61082C5-9E44-462A-AA6D-236875B3E0D7}"/>
            </a:ext>
          </a:extLst>
        </xdr:cNvPr>
        <xdr:cNvSpPr>
          <a:spLocks/>
        </xdr:cNvSpPr>
      </xdr:nvSpPr>
      <xdr:spPr>
        <a:xfrm>
          <a:off x="366779" y="22336713"/>
          <a:ext cx="478800" cy="176400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255</xdr:row>
      <xdr:rowOff>20999</xdr:rowOff>
    </xdr:from>
    <xdr:to>
      <xdr:col>1</xdr:col>
      <xdr:colOff>1936</xdr:colOff>
      <xdr:row>256</xdr:row>
      <xdr:rowOff>6899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0F694C5-DA22-4AE5-B41D-4E89C35A0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58602470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85</xdr:row>
      <xdr:rowOff>26442</xdr:rowOff>
    </xdr:from>
    <xdr:to>
      <xdr:col>1</xdr:col>
      <xdr:colOff>1936</xdr:colOff>
      <xdr:row>86</xdr:row>
      <xdr:rowOff>12342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493BBC3A-C706-4202-8948-9FF13B5F5047}"/>
            </a:ext>
          </a:extLst>
        </xdr:cNvPr>
        <xdr:cNvSpPr>
          <a:spLocks/>
        </xdr:cNvSpPr>
      </xdr:nvSpPr>
      <xdr:spPr>
        <a:xfrm>
          <a:off x="366779" y="23289213"/>
          <a:ext cx="478800" cy="176400"/>
        </a:xfrm>
        <a:prstGeom prst="rect">
          <a:avLst/>
        </a:prstGeom>
        <a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86</xdr:row>
      <xdr:rowOff>26442</xdr:rowOff>
    </xdr:from>
    <xdr:to>
      <xdr:col>1</xdr:col>
      <xdr:colOff>1936</xdr:colOff>
      <xdr:row>87</xdr:row>
      <xdr:rowOff>12342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EA0C115B-6DE9-4227-8C17-F805CD2B99F8}"/>
            </a:ext>
          </a:extLst>
        </xdr:cNvPr>
        <xdr:cNvSpPr>
          <a:spLocks/>
        </xdr:cNvSpPr>
      </xdr:nvSpPr>
      <xdr:spPr>
        <a:xfrm>
          <a:off x="366779" y="23479713"/>
          <a:ext cx="478800" cy="176400"/>
        </a:xfrm>
        <a:prstGeom prst="rect">
          <a:avLst/>
        </a:prstGeom>
        <a:blipFill>
          <a:blip xmlns:r="http://schemas.openxmlformats.org/officeDocument/2006/relationships" r:embed="rId25" cstate="screen">
            <a:extLst>
              <a:ext uri="{BEBA8EAE-BF5A-486C-A8C5-ECC9F3942E4B}">
                <a14:imgProps xmlns:a14="http://schemas.microsoft.com/office/drawing/2010/main">
                  <a14:imgLayer r:embed="rId2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87</xdr:row>
      <xdr:rowOff>26442</xdr:rowOff>
    </xdr:from>
    <xdr:to>
      <xdr:col>1</xdr:col>
      <xdr:colOff>1936</xdr:colOff>
      <xdr:row>88</xdr:row>
      <xdr:rowOff>12342</xdr:rowOff>
    </xdr:to>
    <xdr:sp macro="" textlink="">
      <xdr:nvSpPr>
        <xdr:cNvPr id="50" name="Прямоугольник 49">
          <a:extLst>
            <a:ext uri="{FF2B5EF4-FFF2-40B4-BE49-F238E27FC236}">
              <a16:creationId xmlns:a16="http://schemas.microsoft.com/office/drawing/2014/main" id="{5FDA8708-72BA-412C-9773-1EAD9D09CE8E}"/>
            </a:ext>
          </a:extLst>
        </xdr:cNvPr>
        <xdr:cNvSpPr>
          <a:spLocks/>
        </xdr:cNvSpPr>
      </xdr:nvSpPr>
      <xdr:spPr>
        <a:xfrm>
          <a:off x="366779" y="23670213"/>
          <a:ext cx="478800" cy="176400"/>
        </a:xfrm>
        <a:prstGeom prst="rect">
          <a:avLst/>
        </a:prstGeom>
        <a:blipFill>
          <a:blip xmlns:r="http://schemas.openxmlformats.org/officeDocument/2006/relationships" r:embed="rId27" cstate="screen">
            <a:extLst>
              <a:ext uri="{BEBA8EAE-BF5A-486C-A8C5-ECC9F3942E4B}">
                <a14:imgProps xmlns:a14="http://schemas.microsoft.com/office/drawing/2010/main">
                  <a14:imgLayer r:embed="rId2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181</xdr:row>
      <xdr:rowOff>0</xdr:rowOff>
    </xdr:from>
    <xdr:to>
      <xdr:col>1</xdr:col>
      <xdr:colOff>1936</xdr:colOff>
      <xdr:row>181</xdr:row>
      <xdr:rowOff>176400</xdr:rowOff>
    </xdr:to>
    <xdr:sp macro="" textlink="">
      <xdr:nvSpPr>
        <xdr:cNvPr id="51" name="Прямоугольник 50">
          <a:extLst>
            <a:ext uri="{FF2B5EF4-FFF2-40B4-BE49-F238E27FC236}">
              <a16:creationId xmlns:a16="http://schemas.microsoft.com/office/drawing/2014/main" id="{9ED0CCCC-5F9C-4B17-92EC-F4B253301912}"/>
            </a:ext>
          </a:extLst>
        </xdr:cNvPr>
        <xdr:cNvSpPr>
          <a:spLocks/>
        </xdr:cNvSpPr>
      </xdr:nvSpPr>
      <xdr:spPr>
        <a:xfrm>
          <a:off x="366779" y="23834271"/>
          <a:ext cx="478800" cy="176400"/>
        </a:xfrm>
        <a:prstGeom prst="rect">
          <a:avLst/>
        </a:prstGeom>
        <a:blipFill>
          <a:blip xmlns:r="http://schemas.openxmlformats.org/officeDocument/2006/relationships" r:embed="rId27" cstate="screen">
            <a:extLst>
              <a:ext uri="{BEBA8EAE-BF5A-486C-A8C5-ECC9F3942E4B}">
                <a14:imgProps xmlns:a14="http://schemas.microsoft.com/office/drawing/2010/main">
                  <a14:imgLayer r:embed="rId2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57</xdr:row>
      <xdr:rowOff>26441</xdr:rowOff>
    </xdr:from>
    <xdr:to>
      <xdr:col>1</xdr:col>
      <xdr:colOff>1936</xdr:colOff>
      <xdr:row>58</xdr:row>
      <xdr:rowOff>12341</xdr:rowOff>
    </xdr:to>
    <xdr:sp macro="" textlink="">
      <xdr:nvSpPr>
        <xdr:cNvPr id="52" name="Прямоугольник 51">
          <a:extLst>
            <a:ext uri="{FF2B5EF4-FFF2-40B4-BE49-F238E27FC236}">
              <a16:creationId xmlns:a16="http://schemas.microsoft.com/office/drawing/2014/main" id="{C5D158BE-E3F7-4263-9977-CE2A167A757F}"/>
            </a:ext>
          </a:extLst>
        </xdr:cNvPr>
        <xdr:cNvSpPr>
          <a:spLocks/>
        </xdr:cNvSpPr>
      </xdr:nvSpPr>
      <xdr:spPr>
        <a:xfrm>
          <a:off x="366779" y="17155112"/>
          <a:ext cx="478800" cy="176400"/>
        </a:xfrm>
        <a:prstGeom prst="rect">
          <a:avLst/>
        </a:prstGeom>
        <a:blipFill>
          <a:blip xmlns:r="http://schemas.openxmlformats.org/officeDocument/2006/relationships" r:embed="rId29" cstate="screen">
            <a:extLst>
              <a:ext uri="{BEBA8EAE-BF5A-486C-A8C5-ECC9F3942E4B}">
                <a14:imgProps xmlns:a14="http://schemas.microsoft.com/office/drawing/2010/main">
                  <a14:imgLayer r:embed="rId30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89</xdr:row>
      <xdr:rowOff>26442</xdr:rowOff>
    </xdr:from>
    <xdr:to>
      <xdr:col>1</xdr:col>
      <xdr:colOff>1936</xdr:colOff>
      <xdr:row>90</xdr:row>
      <xdr:rowOff>12342</xdr:rowOff>
    </xdr:to>
    <xdr:sp macro="" textlink="">
      <xdr:nvSpPr>
        <xdr:cNvPr id="53" name="Прямоугольник 52">
          <a:extLst>
            <a:ext uri="{FF2B5EF4-FFF2-40B4-BE49-F238E27FC236}">
              <a16:creationId xmlns:a16="http://schemas.microsoft.com/office/drawing/2014/main" id="{5BFB1BCB-D2C9-4A54-821F-689F7872147E}"/>
            </a:ext>
          </a:extLst>
        </xdr:cNvPr>
        <xdr:cNvSpPr>
          <a:spLocks/>
        </xdr:cNvSpPr>
      </xdr:nvSpPr>
      <xdr:spPr>
        <a:xfrm>
          <a:off x="366779" y="24051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90</xdr:row>
      <xdr:rowOff>26442</xdr:rowOff>
    </xdr:from>
    <xdr:to>
      <xdr:col>1</xdr:col>
      <xdr:colOff>1936</xdr:colOff>
      <xdr:row>91</xdr:row>
      <xdr:rowOff>12342</xdr:rowOff>
    </xdr:to>
    <xdr:sp macro="" textlink="">
      <xdr:nvSpPr>
        <xdr:cNvPr id="54" name="Прямоугольник 53">
          <a:extLst>
            <a:ext uri="{FF2B5EF4-FFF2-40B4-BE49-F238E27FC236}">
              <a16:creationId xmlns:a16="http://schemas.microsoft.com/office/drawing/2014/main" id="{E815C1E4-1E6E-45F2-956E-FF5CE6CA3016}"/>
            </a:ext>
          </a:extLst>
        </xdr:cNvPr>
        <xdr:cNvSpPr>
          <a:spLocks/>
        </xdr:cNvSpPr>
      </xdr:nvSpPr>
      <xdr:spPr>
        <a:xfrm>
          <a:off x="366779" y="24241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91</xdr:row>
      <xdr:rowOff>26442</xdr:rowOff>
    </xdr:from>
    <xdr:to>
      <xdr:col>1</xdr:col>
      <xdr:colOff>1936</xdr:colOff>
      <xdr:row>92</xdr:row>
      <xdr:rowOff>12342</xdr:rowOff>
    </xdr:to>
    <xdr:sp macro="" textlink="">
      <xdr:nvSpPr>
        <xdr:cNvPr id="55" name="Прямоугольник 54">
          <a:extLst>
            <a:ext uri="{FF2B5EF4-FFF2-40B4-BE49-F238E27FC236}">
              <a16:creationId xmlns:a16="http://schemas.microsoft.com/office/drawing/2014/main" id="{63084558-AAE8-4550-BF5A-A9B43BB77366}"/>
            </a:ext>
          </a:extLst>
        </xdr:cNvPr>
        <xdr:cNvSpPr>
          <a:spLocks/>
        </xdr:cNvSpPr>
      </xdr:nvSpPr>
      <xdr:spPr>
        <a:xfrm>
          <a:off x="366779" y="24432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92</xdr:row>
      <xdr:rowOff>26442</xdr:rowOff>
    </xdr:from>
    <xdr:to>
      <xdr:col>1</xdr:col>
      <xdr:colOff>1936</xdr:colOff>
      <xdr:row>93</xdr:row>
      <xdr:rowOff>12342</xdr:rowOff>
    </xdr:to>
    <xdr:sp macro="" textlink="">
      <xdr:nvSpPr>
        <xdr:cNvPr id="56" name="Прямоугольник 55">
          <a:extLst>
            <a:ext uri="{FF2B5EF4-FFF2-40B4-BE49-F238E27FC236}">
              <a16:creationId xmlns:a16="http://schemas.microsoft.com/office/drawing/2014/main" id="{35438975-E70A-4220-8677-434885914BFE}"/>
            </a:ext>
          </a:extLst>
        </xdr:cNvPr>
        <xdr:cNvSpPr>
          <a:spLocks/>
        </xdr:cNvSpPr>
      </xdr:nvSpPr>
      <xdr:spPr>
        <a:xfrm>
          <a:off x="366779" y="24622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93</xdr:row>
      <xdr:rowOff>26442</xdr:rowOff>
    </xdr:from>
    <xdr:to>
      <xdr:col>1</xdr:col>
      <xdr:colOff>1936</xdr:colOff>
      <xdr:row>94</xdr:row>
      <xdr:rowOff>12342</xdr:rowOff>
    </xdr:to>
    <xdr:sp macro="" textlink="">
      <xdr:nvSpPr>
        <xdr:cNvPr id="57" name="Прямоугольник 56">
          <a:extLst>
            <a:ext uri="{FF2B5EF4-FFF2-40B4-BE49-F238E27FC236}">
              <a16:creationId xmlns:a16="http://schemas.microsoft.com/office/drawing/2014/main" id="{07C593DE-9F98-49CC-83C2-7D7F503491FA}"/>
            </a:ext>
          </a:extLst>
        </xdr:cNvPr>
        <xdr:cNvSpPr>
          <a:spLocks/>
        </xdr:cNvSpPr>
      </xdr:nvSpPr>
      <xdr:spPr>
        <a:xfrm>
          <a:off x="366779" y="24813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169</xdr:row>
      <xdr:rowOff>26442</xdr:rowOff>
    </xdr:from>
    <xdr:to>
      <xdr:col>1</xdr:col>
      <xdr:colOff>1936</xdr:colOff>
      <xdr:row>170</xdr:row>
      <xdr:rowOff>12342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EA53DEAE-592B-4446-8C8E-54BB2D4C4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403580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170</xdr:row>
      <xdr:rowOff>26442</xdr:rowOff>
    </xdr:from>
    <xdr:to>
      <xdr:col>1</xdr:col>
      <xdr:colOff>1936</xdr:colOff>
      <xdr:row>171</xdr:row>
      <xdr:rowOff>12342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4D8DE1B6-1A64-4AFC-BC97-4AB348D8E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405485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172</xdr:row>
      <xdr:rowOff>26442</xdr:rowOff>
    </xdr:from>
    <xdr:to>
      <xdr:col>1</xdr:col>
      <xdr:colOff>1936</xdr:colOff>
      <xdr:row>173</xdr:row>
      <xdr:rowOff>12342</xdr:rowOff>
    </xdr:to>
    <xdr:sp macro="" textlink="">
      <xdr:nvSpPr>
        <xdr:cNvPr id="60" name="Прямоугольник 59">
          <a:extLst>
            <a:ext uri="{FF2B5EF4-FFF2-40B4-BE49-F238E27FC236}">
              <a16:creationId xmlns:a16="http://schemas.microsoft.com/office/drawing/2014/main" id="{F888EA85-FD2C-4138-8AFF-54B34AF83A53}"/>
            </a:ext>
          </a:extLst>
        </xdr:cNvPr>
        <xdr:cNvSpPr>
          <a:spLocks/>
        </xdr:cNvSpPr>
      </xdr:nvSpPr>
      <xdr:spPr>
        <a:xfrm>
          <a:off x="366779" y="40929513"/>
          <a:ext cx="478800" cy="176400"/>
        </a:xfrm>
        <a:prstGeom prst="rect">
          <a:avLst/>
        </a:prstGeom>
        <a:blipFill>
          <a:blip xmlns:r="http://schemas.openxmlformats.org/officeDocument/2006/relationships" r:embed="rId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99</xdr:row>
      <xdr:rowOff>20999</xdr:rowOff>
    </xdr:from>
    <xdr:to>
      <xdr:col>1</xdr:col>
      <xdr:colOff>1936</xdr:colOff>
      <xdr:row>100</xdr:row>
      <xdr:rowOff>6899</xdr:rowOff>
    </xdr:to>
    <xdr:sp macro="" textlink="">
      <xdr:nvSpPr>
        <xdr:cNvPr id="61" name="Прямоугольник 60">
          <a:extLst>
            <a:ext uri="{FF2B5EF4-FFF2-40B4-BE49-F238E27FC236}">
              <a16:creationId xmlns:a16="http://schemas.microsoft.com/office/drawing/2014/main" id="{EA6D766F-D7B3-431B-A58F-B2A515298DE5}"/>
            </a:ext>
          </a:extLst>
        </xdr:cNvPr>
        <xdr:cNvSpPr>
          <a:spLocks/>
        </xdr:cNvSpPr>
      </xdr:nvSpPr>
      <xdr:spPr>
        <a:xfrm>
          <a:off x="366779" y="25950770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100</xdr:row>
      <xdr:rowOff>20999</xdr:rowOff>
    </xdr:from>
    <xdr:to>
      <xdr:col>1</xdr:col>
      <xdr:colOff>1936</xdr:colOff>
      <xdr:row>101</xdr:row>
      <xdr:rowOff>6899</xdr:rowOff>
    </xdr:to>
    <xdr:sp macro="" textlink="">
      <xdr:nvSpPr>
        <xdr:cNvPr id="62" name="Прямоугольник 61">
          <a:extLst>
            <a:ext uri="{FF2B5EF4-FFF2-40B4-BE49-F238E27FC236}">
              <a16:creationId xmlns:a16="http://schemas.microsoft.com/office/drawing/2014/main" id="{AA323D6C-A951-4CCD-983A-75B036C1E1D8}"/>
            </a:ext>
          </a:extLst>
        </xdr:cNvPr>
        <xdr:cNvSpPr>
          <a:spLocks/>
        </xdr:cNvSpPr>
      </xdr:nvSpPr>
      <xdr:spPr>
        <a:xfrm>
          <a:off x="366779" y="26141270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101</xdr:row>
      <xdr:rowOff>20999</xdr:rowOff>
    </xdr:from>
    <xdr:to>
      <xdr:col>1</xdr:col>
      <xdr:colOff>1936</xdr:colOff>
      <xdr:row>102</xdr:row>
      <xdr:rowOff>6899</xdr:rowOff>
    </xdr:to>
    <xdr:sp macro="" textlink="">
      <xdr:nvSpPr>
        <xdr:cNvPr id="63" name="Прямоугольник 62">
          <a:extLst>
            <a:ext uri="{FF2B5EF4-FFF2-40B4-BE49-F238E27FC236}">
              <a16:creationId xmlns:a16="http://schemas.microsoft.com/office/drawing/2014/main" id="{E17D61A2-B2E3-4834-9B56-057BCC5023F9}"/>
            </a:ext>
          </a:extLst>
        </xdr:cNvPr>
        <xdr:cNvSpPr>
          <a:spLocks/>
        </xdr:cNvSpPr>
      </xdr:nvSpPr>
      <xdr:spPr>
        <a:xfrm>
          <a:off x="366779" y="26331770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102</xdr:row>
      <xdr:rowOff>20999</xdr:rowOff>
    </xdr:from>
    <xdr:to>
      <xdr:col>1</xdr:col>
      <xdr:colOff>1936</xdr:colOff>
      <xdr:row>103</xdr:row>
      <xdr:rowOff>6899</xdr:rowOff>
    </xdr:to>
    <xdr:sp macro="" textlink="">
      <xdr:nvSpPr>
        <xdr:cNvPr id="64" name="Прямоугольник 63">
          <a:extLst>
            <a:ext uri="{FF2B5EF4-FFF2-40B4-BE49-F238E27FC236}">
              <a16:creationId xmlns:a16="http://schemas.microsoft.com/office/drawing/2014/main" id="{ED17D507-4AFF-4253-A20E-B2AD1BA76C47}"/>
            </a:ext>
          </a:extLst>
        </xdr:cNvPr>
        <xdr:cNvSpPr>
          <a:spLocks/>
        </xdr:cNvSpPr>
      </xdr:nvSpPr>
      <xdr:spPr>
        <a:xfrm>
          <a:off x="366779" y="26522270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103</xdr:row>
      <xdr:rowOff>26442</xdr:rowOff>
    </xdr:from>
    <xdr:to>
      <xdr:col>1</xdr:col>
      <xdr:colOff>1936</xdr:colOff>
      <xdr:row>104</xdr:row>
      <xdr:rowOff>12342</xdr:rowOff>
    </xdr:to>
    <xdr:sp macro="" textlink="">
      <xdr:nvSpPr>
        <xdr:cNvPr id="65" name="Прямоугольник 64">
          <a:extLst>
            <a:ext uri="{FF2B5EF4-FFF2-40B4-BE49-F238E27FC236}">
              <a16:creationId xmlns:a16="http://schemas.microsoft.com/office/drawing/2014/main" id="{0F3497ED-D031-47ED-AF4A-4A5B31D0BC98}"/>
            </a:ext>
          </a:extLst>
        </xdr:cNvPr>
        <xdr:cNvSpPr>
          <a:spLocks/>
        </xdr:cNvSpPr>
      </xdr:nvSpPr>
      <xdr:spPr>
        <a:xfrm>
          <a:off x="366779" y="26718213"/>
          <a:ext cx="478800" cy="176400"/>
        </a:xfrm>
        <a:prstGeom prst="rect">
          <a:avLst/>
        </a:prstGeom>
        <a:blipFill>
          <a:blip xmlns:r="http://schemas.openxmlformats.org/officeDocument/2006/relationships" r:embed="rId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104</xdr:row>
      <xdr:rowOff>20999</xdr:rowOff>
    </xdr:from>
    <xdr:to>
      <xdr:col>1</xdr:col>
      <xdr:colOff>1936</xdr:colOff>
      <xdr:row>105</xdr:row>
      <xdr:rowOff>6899</xdr:rowOff>
    </xdr:to>
    <xdr:sp macro="" textlink="">
      <xdr:nvSpPr>
        <xdr:cNvPr id="66" name="Прямоугольник 65">
          <a:extLst>
            <a:ext uri="{FF2B5EF4-FFF2-40B4-BE49-F238E27FC236}">
              <a16:creationId xmlns:a16="http://schemas.microsoft.com/office/drawing/2014/main" id="{1339D54E-E576-4E59-8C34-98D0C7A67188}"/>
            </a:ext>
          </a:extLst>
        </xdr:cNvPr>
        <xdr:cNvSpPr>
          <a:spLocks/>
        </xdr:cNvSpPr>
      </xdr:nvSpPr>
      <xdr:spPr>
        <a:xfrm>
          <a:off x="366779" y="26903270"/>
          <a:ext cx="478800" cy="176400"/>
        </a:xfrm>
        <a:prstGeom prst="rect">
          <a:avLst/>
        </a:prstGeom>
        <a:blipFill>
          <a:blip xmlns:r="http://schemas.openxmlformats.org/officeDocument/2006/relationships" r:embed="rId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108</xdr:row>
      <xdr:rowOff>25564</xdr:rowOff>
    </xdr:from>
    <xdr:to>
      <xdr:col>1</xdr:col>
      <xdr:colOff>3298</xdr:colOff>
      <xdr:row>109</xdr:row>
      <xdr:rowOff>11464</xdr:rowOff>
    </xdr:to>
    <xdr:sp macro="" textlink="">
      <xdr:nvSpPr>
        <xdr:cNvPr id="68" name="Прямоугольник 67">
          <a:extLst>
            <a:ext uri="{FF2B5EF4-FFF2-40B4-BE49-F238E27FC236}">
              <a16:creationId xmlns:a16="http://schemas.microsoft.com/office/drawing/2014/main" id="{494F21C8-EBED-40D8-AF69-7F6D260156DC}"/>
            </a:ext>
          </a:extLst>
        </xdr:cNvPr>
        <xdr:cNvSpPr>
          <a:spLocks/>
        </xdr:cNvSpPr>
      </xdr:nvSpPr>
      <xdr:spPr>
        <a:xfrm>
          <a:off x="368141" y="279365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109</xdr:row>
      <xdr:rowOff>25564</xdr:rowOff>
    </xdr:from>
    <xdr:to>
      <xdr:col>1</xdr:col>
      <xdr:colOff>3298</xdr:colOff>
      <xdr:row>110</xdr:row>
      <xdr:rowOff>11464</xdr:rowOff>
    </xdr:to>
    <xdr:sp macro="" textlink="">
      <xdr:nvSpPr>
        <xdr:cNvPr id="69" name="Прямоугольник 68">
          <a:extLst>
            <a:ext uri="{FF2B5EF4-FFF2-40B4-BE49-F238E27FC236}">
              <a16:creationId xmlns:a16="http://schemas.microsoft.com/office/drawing/2014/main" id="{A923B593-D5B5-44B7-BCFC-232ACBAFDA26}"/>
            </a:ext>
          </a:extLst>
        </xdr:cNvPr>
        <xdr:cNvSpPr>
          <a:spLocks/>
        </xdr:cNvSpPr>
      </xdr:nvSpPr>
      <xdr:spPr>
        <a:xfrm>
          <a:off x="368141" y="281270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110</xdr:row>
      <xdr:rowOff>25564</xdr:rowOff>
    </xdr:from>
    <xdr:to>
      <xdr:col>1</xdr:col>
      <xdr:colOff>3298</xdr:colOff>
      <xdr:row>111</xdr:row>
      <xdr:rowOff>11464</xdr:rowOff>
    </xdr:to>
    <xdr:sp macro="" textlink="">
      <xdr:nvSpPr>
        <xdr:cNvPr id="70" name="Прямоугольник 69">
          <a:extLst>
            <a:ext uri="{FF2B5EF4-FFF2-40B4-BE49-F238E27FC236}">
              <a16:creationId xmlns:a16="http://schemas.microsoft.com/office/drawing/2014/main" id="{5EFD9306-78E9-4B1B-9336-1C80FBC39737}"/>
            </a:ext>
          </a:extLst>
        </xdr:cNvPr>
        <xdr:cNvSpPr>
          <a:spLocks/>
        </xdr:cNvSpPr>
      </xdr:nvSpPr>
      <xdr:spPr>
        <a:xfrm>
          <a:off x="368141" y="283175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111</xdr:row>
      <xdr:rowOff>25564</xdr:rowOff>
    </xdr:from>
    <xdr:to>
      <xdr:col>1</xdr:col>
      <xdr:colOff>3298</xdr:colOff>
      <xdr:row>112</xdr:row>
      <xdr:rowOff>11464</xdr:rowOff>
    </xdr:to>
    <xdr:sp macro="" textlink="">
      <xdr:nvSpPr>
        <xdr:cNvPr id="71" name="Прямоугольник 70">
          <a:extLst>
            <a:ext uri="{FF2B5EF4-FFF2-40B4-BE49-F238E27FC236}">
              <a16:creationId xmlns:a16="http://schemas.microsoft.com/office/drawing/2014/main" id="{9BAAD85A-0C57-47D7-87DD-0E6285C71903}"/>
            </a:ext>
          </a:extLst>
        </xdr:cNvPr>
        <xdr:cNvSpPr>
          <a:spLocks/>
        </xdr:cNvSpPr>
      </xdr:nvSpPr>
      <xdr:spPr>
        <a:xfrm>
          <a:off x="368141" y="285080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112</xdr:row>
      <xdr:rowOff>25564</xdr:rowOff>
    </xdr:from>
    <xdr:to>
      <xdr:col>1</xdr:col>
      <xdr:colOff>3298</xdr:colOff>
      <xdr:row>113</xdr:row>
      <xdr:rowOff>11464</xdr:rowOff>
    </xdr:to>
    <xdr:sp macro="" textlink="">
      <xdr:nvSpPr>
        <xdr:cNvPr id="72" name="Прямоугольник 71">
          <a:extLst>
            <a:ext uri="{FF2B5EF4-FFF2-40B4-BE49-F238E27FC236}">
              <a16:creationId xmlns:a16="http://schemas.microsoft.com/office/drawing/2014/main" id="{24D7B084-A4FA-4B73-80BF-CB078AD38966}"/>
            </a:ext>
          </a:extLst>
        </xdr:cNvPr>
        <xdr:cNvSpPr>
          <a:spLocks/>
        </xdr:cNvSpPr>
      </xdr:nvSpPr>
      <xdr:spPr>
        <a:xfrm>
          <a:off x="368141" y="286985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113</xdr:row>
      <xdr:rowOff>25564</xdr:rowOff>
    </xdr:from>
    <xdr:to>
      <xdr:col>1</xdr:col>
      <xdr:colOff>3298</xdr:colOff>
      <xdr:row>114</xdr:row>
      <xdr:rowOff>11464</xdr:rowOff>
    </xdr:to>
    <xdr:sp macro="" textlink="">
      <xdr:nvSpPr>
        <xdr:cNvPr id="73" name="Прямоугольник 72">
          <a:extLst>
            <a:ext uri="{FF2B5EF4-FFF2-40B4-BE49-F238E27FC236}">
              <a16:creationId xmlns:a16="http://schemas.microsoft.com/office/drawing/2014/main" id="{7BF22DEE-D6C6-4E6B-B71A-3557BDB8D92F}"/>
            </a:ext>
          </a:extLst>
        </xdr:cNvPr>
        <xdr:cNvSpPr>
          <a:spLocks/>
        </xdr:cNvSpPr>
      </xdr:nvSpPr>
      <xdr:spPr>
        <a:xfrm>
          <a:off x="368141" y="288890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53</xdr:row>
      <xdr:rowOff>26442</xdr:rowOff>
    </xdr:from>
    <xdr:to>
      <xdr:col>1</xdr:col>
      <xdr:colOff>1936</xdr:colOff>
      <xdr:row>54</xdr:row>
      <xdr:rowOff>12342</xdr:rowOff>
    </xdr:to>
    <xdr:sp macro="" textlink="">
      <xdr:nvSpPr>
        <xdr:cNvPr id="74" name="Прямоугольник 73">
          <a:extLst>
            <a:ext uri="{FF2B5EF4-FFF2-40B4-BE49-F238E27FC236}">
              <a16:creationId xmlns:a16="http://schemas.microsoft.com/office/drawing/2014/main" id="{A37709FD-033D-4E84-83A8-E425ADFB370E}"/>
            </a:ext>
          </a:extLst>
        </xdr:cNvPr>
        <xdr:cNvSpPr>
          <a:spLocks/>
        </xdr:cNvSpPr>
      </xdr:nvSpPr>
      <xdr:spPr>
        <a:xfrm>
          <a:off x="366779" y="16393113"/>
          <a:ext cx="478800" cy="176400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54</xdr:row>
      <xdr:rowOff>26442</xdr:rowOff>
    </xdr:from>
    <xdr:to>
      <xdr:col>1</xdr:col>
      <xdr:colOff>1936</xdr:colOff>
      <xdr:row>55</xdr:row>
      <xdr:rowOff>12342</xdr:rowOff>
    </xdr:to>
    <xdr:sp macro="" textlink="">
      <xdr:nvSpPr>
        <xdr:cNvPr id="75" name="Прямоугольник 74">
          <a:extLst>
            <a:ext uri="{FF2B5EF4-FFF2-40B4-BE49-F238E27FC236}">
              <a16:creationId xmlns:a16="http://schemas.microsoft.com/office/drawing/2014/main" id="{403FB13F-23BD-4B8D-845D-05019E90AAE2}"/>
            </a:ext>
          </a:extLst>
        </xdr:cNvPr>
        <xdr:cNvSpPr>
          <a:spLocks/>
        </xdr:cNvSpPr>
      </xdr:nvSpPr>
      <xdr:spPr>
        <a:xfrm>
          <a:off x="366779" y="16583613"/>
          <a:ext cx="478800" cy="176400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55</xdr:row>
      <xdr:rowOff>26442</xdr:rowOff>
    </xdr:from>
    <xdr:to>
      <xdr:col>1</xdr:col>
      <xdr:colOff>1936</xdr:colOff>
      <xdr:row>56</xdr:row>
      <xdr:rowOff>12342</xdr:rowOff>
    </xdr:to>
    <xdr:sp macro="" textlink="">
      <xdr:nvSpPr>
        <xdr:cNvPr id="76" name="Прямоугольник 75">
          <a:extLst>
            <a:ext uri="{FF2B5EF4-FFF2-40B4-BE49-F238E27FC236}">
              <a16:creationId xmlns:a16="http://schemas.microsoft.com/office/drawing/2014/main" id="{81CAB6C8-4C15-403B-A79D-295D87EF8D4E}"/>
            </a:ext>
          </a:extLst>
        </xdr:cNvPr>
        <xdr:cNvSpPr>
          <a:spLocks/>
        </xdr:cNvSpPr>
      </xdr:nvSpPr>
      <xdr:spPr>
        <a:xfrm>
          <a:off x="366779" y="16774113"/>
          <a:ext cx="478800" cy="176400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115</xdr:row>
      <xdr:rowOff>26442</xdr:rowOff>
    </xdr:from>
    <xdr:to>
      <xdr:col>1</xdr:col>
      <xdr:colOff>1936</xdr:colOff>
      <xdr:row>116</xdr:row>
      <xdr:rowOff>12342</xdr:rowOff>
    </xdr:to>
    <xdr:sp macro="" textlink="">
      <xdr:nvSpPr>
        <xdr:cNvPr id="77" name="Прямоугольник 76">
          <a:extLst>
            <a:ext uri="{FF2B5EF4-FFF2-40B4-BE49-F238E27FC236}">
              <a16:creationId xmlns:a16="http://schemas.microsoft.com/office/drawing/2014/main" id="{50A28244-8F08-4997-BB5C-5978DFDB22FD}"/>
            </a:ext>
          </a:extLst>
        </xdr:cNvPr>
        <xdr:cNvSpPr>
          <a:spLocks/>
        </xdr:cNvSpPr>
      </xdr:nvSpPr>
      <xdr:spPr>
        <a:xfrm>
          <a:off x="366779" y="29270913"/>
          <a:ext cx="478800" cy="176400"/>
        </a:xfrm>
        <a:prstGeom prst="rect">
          <a:avLst/>
        </a:prstGeom>
        <a:blipFill>
          <a:blip xmlns:r="http://schemas.openxmlformats.org/officeDocument/2006/relationships" r:embed="rId40" cstate="screen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116</xdr:row>
      <xdr:rowOff>26442</xdr:rowOff>
    </xdr:from>
    <xdr:to>
      <xdr:col>1</xdr:col>
      <xdr:colOff>1936</xdr:colOff>
      <xdr:row>117</xdr:row>
      <xdr:rowOff>12342</xdr:rowOff>
    </xdr:to>
    <xdr:sp macro="" textlink="">
      <xdr:nvSpPr>
        <xdr:cNvPr id="78" name="Прямоугольник 77">
          <a:extLst>
            <a:ext uri="{FF2B5EF4-FFF2-40B4-BE49-F238E27FC236}">
              <a16:creationId xmlns:a16="http://schemas.microsoft.com/office/drawing/2014/main" id="{69DACC12-E96E-4049-984F-F5922BEA9158}"/>
            </a:ext>
          </a:extLst>
        </xdr:cNvPr>
        <xdr:cNvSpPr>
          <a:spLocks/>
        </xdr:cNvSpPr>
      </xdr:nvSpPr>
      <xdr:spPr>
        <a:xfrm>
          <a:off x="366779" y="29461413"/>
          <a:ext cx="478800" cy="176400"/>
        </a:xfrm>
        <a:prstGeom prst="rect">
          <a:avLst/>
        </a:prstGeom>
        <a:blipFill>
          <a:blip xmlns:r="http://schemas.openxmlformats.org/officeDocument/2006/relationships" r:embed="rId40" cstate="screen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119</xdr:row>
      <xdr:rowOff>26442</xdr:rowOff>
    </xdr:from>
    <xdr:to>
      <xdr:col>1</xdr:col>
      <xdr:colOff>1936</xdr:colOff>
      <xdr:row>120</xdr:row>
      <xdr:rowOff>12342</xdr:rowOff>
    </xdr:to>
    <xdr:sp macro="" textlink="">
      <xdr:nvSpPr>
        <xdr:cNvPr id="79" name="Прямоугольник 78">
          <a:extLst>
            <a:ext uri="{FF2B5EF4-FFF2-40B4-BE49-F238E27FC236}">
              <a16:creationId xmlns:a16="http://schemas.microsoft.com/office/drawing/2014/main" id="{1AAC27D0-069E-4404-B29A-282337EC91C3}"/>
            </a:ext>
          </a:extLst>
        </xdr:cNvPr>
        <xdr:cNvSpPr>
          <a:spLocks/>
        </xdr:cNvSpPr>
      </xdr:nvSpPr>
      <xdr:spPr>
        <a:xfrm>
          <a:off x="366779" y="30032913"/>
          <a:ext cx="478800" cy="176400"/>
        </a:xfrm>
        <a:prstGeom prst="rect">
          <a:avLst/>
        </a:prstGeom>
        <a:blipFill>
          <a:blip xmlns:r="http://schemas.openxmlformats.org/officeDocument/2006/relationships" r:embed="rId4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121</xdr:row>
      <xdr:rowOff>26442</xdr:rowOff>
    </xdr:from>
    <xdr:to>
      <xdr:col>1</xdr:col>
      <xdr:colOff>1936</xdr:colOff>
      <xdr:row>122</xdr:row>
      <xdr:rowOff>12342</xdr:rowOff>
    </xdr:to>
    <xdr:sp macro="" textlink="">
      <xdr:nvSpPr>
        <xdr:cNvPr id="80" name="Прямоугольник 79">
          <a:extLst>
            <a:ext uri="{FF2B5EF4-FFF2-40B4-BE49-F238E27FC236}">
              <a16:creationId xmlns:a16="http://schemas.microsoft.com/office/drawing/2014/main" id="{D2E095EF-FD5E-4479-87B7-87719A68BDD3}"/>
            </a:ext>
          </a:extLst>
        </xdr:cNvPr>
        <xdr:cNvSpPr>
          <a:spLocks/>
        </xdr:cNvSpPr>
      </xdr:nvSpPr>
      <xdr:spPr>
        <a:xfrm>
          <a:off x="366779" y="30413913"/>
          <a:ext cx="478800" cy="176400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122</xdr:row>
      <xdr:rowOff>26442</xdr:rowOff>
    </xdr:from>
    <xdr:to>
      <xdr:col>1</xdr:col>
      <xdr:colOff>1936</xdr:colOff>
      <xdr:row>123</xdr:row>
      <xdr:rowOff>12342</xdr:rowOff>
    </xdr:to>
    <xdr:sp macro="" textlink="">
      <xdr:nvSpPr>
        <xdr:cNvPr id="81" name="Прямоугольник 80">
          <a:extLst>
            <a:ext uri="{FF2B5EF4-FFF2-40B4-BE49-F238E27FC236}">
              <a16:creationId xmlns:a16="http://schemas.microsoft.com/office/drawing/2014/main" id="{13F3DC56-3EA8-46D0-9846-19BB3A356CC5}"/>
            </a:ext>
          </a:extLst>
        </xdr:cNvPr>
        <xdr:cNvSpPr>
          <a:spLocks/>
        </xdr:cNvSpPr>
      </xdr:nvSpPr>
      <xdr:spPr>
        <a:xfrm>
          <a:off x="366779" y="30604413"/>
          <a:ext cx="478800" cy="176400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123</xdr:row>
      <xdr:rowOff>26442</xdr:rowOff>
    </xdr:from>
    <xdr:to>
      <xdr:col>1</xdr:col>
      <xdr:colOff>1936</xdr:colOff>
      <xdr:row>124</xdr:row>
      <xdr:rowOff>12342</xdr:rowOff>
    </xdr:to>
    <xdr:sp macro="" textlink="">
      <xdr:nvSpPr>
        <xdr:cNvPr id="82" name="Прямоугольник 81">
          <a:extLst>
            <a:ext uri="{FF2B5EF4-FFF2-40B4-BE49-F238E27FC236}">
              <a16:creationId xmlns:a16="http://schemas.microsoft.com/office/drawing/2014/main" id="{3F733C9E-803E-4FDB-A89E-E878F019E78C}"/>
            </a:ext>
          </a:extLst>
        </xdr:cNvPr>
        <xdr:cNvSpPr>
          <a:spLocks/>
        </xdr:cNvSpPr>
      </xdr:nvSpPr>
      <xdr:spPr>
        <a:xfrm>
          <a:off x="366779" y="30794913"/>
          <a:ext cx="478800" cy="176400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124</xdr:row>
      <xdr:rowOff>26442</xdr:rowOff>
    </xdr:from>
    <xdr:to>
      <xdr:col>1</xdr:col>
      <xdr:colOff>1936</xdr:colOff>
      <xdr:row>125</xdr:row>
      <xdr:rowOff>12342</xdr:rowOff>
    </xdr:to>
    <xdr:sp macro="" textlink="">
      <xdr:nvSpPr>
        <xdr:cNvPr id="83" name="Прямоугольник 82">
          <a:extLst>
            <a:ext uri="{FF2B5EF4-FFF2-40B4-BE49-F238E27FC236}">
              <a16:creationId xmlns:a16="http://schemas.microsoft.com/office/drawing/2014/main" id="{FB0AE6D9-3F5A-47A0-AE7C-F2399A8B8AA9}"/>
            </a:ext>
          </a:extLst>
        </xdr:cNvPr>
        <xdr:cNvSpPr>
          <a:spLocks/>
        </xdr:cNvSpPr>
      </xdr:nvSpPr>
      <xdr:spPr>
        <a:xfrm>
          <a:off x="366779" y="30985413"/>
          <a:ext cx="478800" cy="176400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125</xdr:row>
      <xdr:rowOff>26442</xdr:rowOff>
    </xdr:from>
    <xdr:to>
      <xdr:col>1</xdr:col>
      <xdr:colOff>1936</xdr:colOff>
      <xdr:row>126</xdr:row>
      <xdr:rowOff>12342</xdr:rowOff>
    </xdr:to>
    <xdr:sp macro="" textlink="">
      <xdr:nvSpPr>
        <xdr:cNvPr id="84" name="Прямоугольник 83">
          <a:extLst>
            <a:ext uri="{FF2B5EF4-FFF2-40B4-BE49-F238E27FC236}">
              <a16:creationId xmlns:a16="http://schemas.microsoft.com/office/drawing/2014/main" id="{0831D919-CD1B-46DA-9ADB-C07C35315A65}"/>
            </a:ext>
          </a:extLst>
        </xdr:cNvPr>
        <xdr:cNvSpPr>
          <a:spLocks/>
        </xdr:cNvSpPr>
      </xdr:nvSpPr>
      <xdr:spPr>
        <a:xfrm>
          <a:off x="366779" y="31175913"/>
          <a:ext cx="478800" cy="176400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126</xdr:row>
      <xdr:rowOff>26442</xdr:rowOff>
    </xdr:from>
    <xdr:to>
      <xdr:col>1</xdr:col>
      <xdr:colOff>1936</xdr:colOff>
      <xdr:row>127</xdr:row>
      <xdr:rowOff>12342</xdr:rowOff>
    </xdr:to>
    <xdr:sp macro="" textlink="">
      <xdr:nvSpPr>
        <xdr:cNvPr id="85" name="Прямоугольник 84">
          <a:extLst>
            <a:ext uri="{FF2B5EF4-FFF2-40B4-BE49-F238E27FC236}">
              <a16:creationId xmlns:a16="http://schemas.microsoft.com/office/drawing/2014/main" id="{1C9470A2-8BCD-4946-928B-E87D9E00FE04}"/>
            </a:ext>
          </a:extLst>
        </xdr:cNvPr>
        <xdr:cNvSpPr>
          <a:spLocks/>
        </xdr:cNvSpPr>
      </xdr:nvSpPr>
      <xdr:spPr>
        <a:xfrm>
          <a:off x="366779" y="31366413"/>
          <a:ext cx="478800" cy="176400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127</xdr:row>
      <xdr:rowOff>26442</xdr:rowOff>
    </xdr:from>
    <xdr:to>
      <xdr:col>1</xdr:col>
      <xdr:colOff>1936</xdr:colOff>
      <xdr:row>128</xdr:row>
      <xdr:rowOff>12342</xdr:rowOff>
    </xdr:to>
    <xdr:sp macro="" textlink="">
      <xdr:nvSpPr>
        <xdr:cNvPr id="86" name="Прямоугольник 85">
          <a:extLst>
            <a:ext uri="{FF2B5EF4-FFF2-40B4-BE49-F238E27FC236}">
              <a16:creationId xmlns:a16="http://schemas.microsoft.com/office/drawing/2014/main" id="{52CCE535-2561-4D8B-B865-663148CF2C76}"/>
            </a:ext>
          </a:extLst>
        </xdr:cNvPr>
        <xdr:cNvSpPr>
          <a:spLocks/>
        </xdr:cNvSpPr>
      </xdr:nvSpPr>
      <xdr:spPr>
        <a:xfrm>
          <a:off x="366779" y="31556913"/>
          <a:ext cx="478800" cy="176400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128</xdr:row>
      <xdr:rowOff>26442</xdr:rowOff>
    </xdr:from>
    <xdr:to>
      <xdr:col>1</xdr:col>
      <xdr:colOff>1936</xdr:colOff>
      <xdr:row>129</xdr:row>
      <xdr:rowOff>12342</xdr:rowOff>
    </xdr:to>
    <xdr:sp macro="" textlink="">
      <xdr:nvSpPr>
        <xdr:cNvPr id="87" name="Прямоугольник 86">
          <a:extLst>
            <a:ext uri="{FF2B5EF4-FFF2-40B4-BE49-F238E27FC236}">
              <a16:creationId xmlns:a16="http://schemas.microsoft.com/office/drawing/2014/main" id="{59C56F86-788A-40D5-8CC4-1C528D71B0A4}"/>
            </a:ext>
          </a:extLst>
        </xdr:cNvPr>
        <xdr:cNvSpPr>
          <a:spLocks/>
        </xdr:cNvSpPr>
      </xdr:nvSpPr>
      <xdr:spPr>
        <a:xfrm>
          <a:off x="366779" y="31747413"/>
          <a:ext cx="478800" cy="176400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117</xdr:row>
      <xdr:rowOff>26442</xdr:rowOff>
    </xdr:from>
    <xdr:to>
      <xdr:col>1</xdr:col>
      <xdr:colOff>1936</xdr:colOff>
      <xdr:row>118</xdr:row>
      <xdr:rowOff>12342</xdr:rowOff>
    </xdr:to>
    <xdr:sp macro="" textlink="">
      <xdr:nvSpPr>
        <xdr:cNvPr id="89" name="Прямоугольник 88">
          <a:extLst>
            <a:ext uri="{FF2B5EF4-FFF2-40B4-BE49-F238E27FC236}">
              <a16:creationId xmlns:a16="http://schemas.microsoft.com/office/drawing/2014/main" id="{395B4BCE-3B6E-4A87-8235-929F093517CB}"/>
            </a:ext>
          </a:extLst>
        </xdr:cNvPr>
        <xdr:cNvSpPr>
          <a:spLocks/>
        </xdr:cNvSpPr>
      </xdr:nvSpPr>
      <xdr:spPr>
        <a:xfrm>
          <a:off x="366779" y="29651913"/>
          <a:ext cx="478800" cy="176400"/>
        </a:xfrm>
        <a:prstGeom prst="rect">
          <a:avLst/>
        </a:prstGeom>
        <a:blipFill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118</xdr:row>
      <xdr:rowOff>26442</xdr:rowOff>
    </xdr:from>
    <xdr:to>
      <xdr:col>1</xdr:col>
      <xdr:colOff>1936</xdr:colOff>
      <xdr:row>119</xdr:row>
      <xdr:rowOff>12342</xdr:rowOff>
    </xdr:to>
    <xdr:sp macro="" textlink="">
      <xdr:nvSpPr>
        <xdr:cNvPr id="90" name="Прямоугольник 89">
          <a:extLst>
            <a:ext uri="{FF2B5EF4-FFF2-40B4-BE49-F238E27FC236}">
              <a16:creationId xmlns:a16="http://schemas.microsoft.com/office/drawing/2014/main" id="{85981810-007D-43E4-8D05-E47F3799F322}"/>
            </a:ext>
          </a:extLst>
        </xdr:cNvPr>
        <xdr:cNvSpPr>
          <a:spLocks/>
        </xdr:cNvSpPr>
      </xdr:nvSpPr>
      <xdr:spPr>
        <a:xfrm>
          <a:off x="366779" y="29842413"/>
          <a:ext cx="478800" cy="176400"/>
        </a:xfrm>
        <a:prstGeom prst="rect">
          <a:avLst/>
        </a:prstGeom>
        <a:blipFill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131</xdr:row>
      <xdr:rowOff>26442</xdr:rowOff>
    </xdr:from>
    <xdr:to>
      <xdr:col>1</xdr:col>
      <xdr:colOff>1936</xdr:colOff>
      <xdr:row>132</xdr:row>
      <xdr:rowOff>12342</xdr:rowOff>
    </xdr:to>
    <xdr:sp macro="" textlink="">
      <xdr:nvSpPr>
        <xdr:cNvPr id="91" name="Прямоугольник 90">
          <a:extLst>
            <a:ext uri="{FF2B5EF4-FFF2-40B4-BE49-F238E27FC236}">
              <a16:creationId xmlns:a16="http://schemas.microsoft.com/office/drawing/2014/main" id="{8903D01B-D458-4860-9EE9-0CF656FAFEE9}"/>
            </a:ext>
          </a:extLst>
        </xdr:cNvPr>
        <xdr:cNvSpPr>
          <a:spLocks/>
        </xdr:cNvSpPr>
      </xdr:nvSpPr>
      <xdr:spPr>
        <a:xfrm>
          <a:off x="366779" y="32852313"/>
          <a:ext cx="478800" cy="176400"/>
        </a:xfrm>
        <a:prstGeom prst="rect">
          <a:avLst/>
        </a:prstGeom>
        <a:blipFill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132</xdr:row>
      <xdr:rowOff>26442</xdr:rowOff>
    </xdr:from>
    <xdr:to>
      <xdr:col>1</xdr:col>
      <xdr:colOff>1936</xdr:colOff>
      <xdr:row>133</xdr:row>
      <xdr:rowOff>12342</xdr:rowOff>
    </xdr:to>
    <xdr:sp macro="" textlink="">
      <xdr:nvSpPr>
        <xdr:cNvPr id="92" name="Прямоугольник 91">
          <a:extLst>
            <a:ext uri="{FF2B5EF4-FFF2-40B4-BE49-F238E27FC236}">
              <a16:creationId xmlns:a16="http://schemas.microsoft.com/office/drawing/2014/main" id="{67B39E8B-BEC1-4117-83CA-AB4A8E833610}"/>
            </a:ext>
          </a:extLst>
        </xdr:cNvPr>
        <xdr:cNvSpPr>
          <a:spLocks/>
        </xdr:cNvSpPr>
      </xdr:nvSpPr>
      <xdr:spPr>
        <a:xfrm>
          <a:off x="366779" y="33042813"/>
          <a:ext cx="478800" cy="176400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133</xdr:row>
      <xdr:rowOff>26442</xdr:rowOff>
    </xdr:from>
    <xdr:to>
      <xdr:col>1</xdr:col>
      <xdr:colOff>1936</xdr:colOff>
      <xdr:row>134</xdr:row>
      <xdr:rowOff>12342</xdr:rowOff>
    </xdr:to>
    <xdr:sp macro="" textlink="">
      <xdr:nvSpPr>
        <xdr:cNvPr id="93" name="Прямоугольник 92">
          <a:extLst>
            <a:ext uri="{FF2B5EF4-FFF2-40B4-BE49-F238E27FC236}">
              <a16:creationId xmlns:a16="http://schemas.microsoft.com/office/drawing/2014/main" id="{91474D14-7BFD-4BE6-B85D-B3CA73EC2137}"/>
            </a:ext>
          </a:extLst>
        </xdr:cNvPr>
        <xdr:cNvSpPr>
          <a:spLocks/>
        </xdr:cNvSpPr>
      </xdr:nvSpPr>
      <xdr:spPr>
        <a:xfrm>
          <a:off x="366779" y="33233313"/>
          <a:ext cx="478800" cy="176400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134</xdr:row>
      <xdr:rowOff>26442</xdr:rowOff>
    </xdr:from>
    <xdr:to>
      <xdr:col>1</xdr:col>
      <xdr:colOff>1936</xdr:colOff>
      <xdr:row>135</xdr:row>
      <xdr:rowOff>12342</xdr:rowOff>
    </xdr:to>
    <xdr:sp macro="" textlink="">
      <xdr:nvSpPr>
        <xdr:cNvPr id="94" name="Прямоугольник 93">
          <a:extLst>
            <a:ext uri="{FF2B5EF4-FFF2-40B4-BE49-F238E27FC236}">
              <a16:creationId xmlns:a16="http://schemas.microsoft.com/office/drawing/2014/main" id="{80A01EE9-79AA-4AB4-824B-105D611B73B6}"/>
            </a:ext>
          </a:extLst>
        </xdr:cNvPr>
        <xdr:cNvSpPr>
          <a:spLocks/>
        </xdr:cNvSpPr>
      </xdr:nvSpPr>
      <xdr:spPr>
        <a:xfrm>
          <a:off x="366779" y="33423813"/>
          <a:ext cx="478800" cy="176400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135</xdr:row>
      <xdr:rowOff>26442</xdr:rowOff>
    </xdr:from>
    <xdr:to>
      <xdr:col>1</xdr:col>
      <xdr:colOff>1936</xdr:colOff>
      <xdr:row>136</xdr:row>
      <xdr:rowOff>12342</xdr:rowOff>
    </xdr:to>
    <xdr:sp macro="" textlink="">
      <xdr:nvSpPr>
        <xdr:cNvPr id="95" name="Прямоугольник 94">
          <a:extLst>
            <a:ext uri="{FF2B5EF4-FFF2-40B4-BE49-F238E27FC236}">
              <a16:creationId xmlns:a16="http://schemas.microsoft.com/office/drawing/2014/main" id="{D67A6CC5-C2B1-4905-8CBC-594BFF84FD05}"/>
            </a:ext>
          </a:extLst>
        </xdr:cNvPr>
        <xdr:cNvSpPr>
          <a:spLocks/>
        </xdr:cNvSpPr>
      </xdr:nvSpPr>
      <xdr:spPr>
        <a:xfrm>
          <a:off x="366779" y="33614313"/>
          <a:ext cx="478800" cy="176400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136</xdr:row>
      <xdr:rowOff>26442</xdr:rowOff>
    </xdr:from>
    <xdr:to>
      <xdr:col>1</xdr:col>
      <xdr:colOff>1936</xdr:colOff>
      <xdr:row>137</xdr:row>
      <xdr:rowOff>12342</xdr:rowOff>
    </xdr:to>
    <xdr:sp macro="" textlink="">
      <xdr:nvSpPr>
        <xdr:cNvPr id="96" name="Прямоугольник 95">
          <a:extLst>
            <a:ext uri="{FF2B5EF4-FFF2-40B4-BE49-F238E27FC236}">
              <a16:creationId xmlns:a16="http://schemas.microsoft.com/office/drawing/2014/main" id="{8568926A-08E1-4278-A939-C97BF54F8C47}"/>
            </a:ext>
          </a:extLst>
        </xdr:cNvPr>
        <xdr:cNvSpPr>
          <a:spLocks/>
        </xdr:cNvSpPr>
      </xdr:nvSpPr>
      <xdr:spPr>
        <a:xfrm>
          <a:off x="366779" y="33804813"/>
          <a:ext cx="478800" cy="176400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137</xdr:row>
      <xdr:rowOff>26442</xdr:rowOff>
    </xdr:from>
    <xdr:to>
      <xdr:col>1</xdr:col>
      <xdr:colOff>1936</xdr:colOff>
      <xdr:row>138</xdr:row>
      <xdr:rowOff>12342</xdr:rowOff>
    </xdr:to>
    <xdr:sp macro="" textlink="">
      <xdr:nvSpPr>
        <xdr:cNvPr id="97" name="Прямоугольник 96">
          <a:extLst>
            <a:ext uri="{FF2B5EF4-FFF2-40B4-BE49-F238E27FC236}">
              <a16:creationId xmlns:a16="http://schemas.microsoft.com/office/drawing/2014/main" id="{C3647ED4-7035-4321-8666-B8DCEEEB2EEA}"/>
            </a:ext>
          </a:extLst>
        </xdr:cNvPr>
        <xdr:cNvSpPr>
          <a:spLocks/>
        </xdr:cNvSpPr>
      </xdr:nvSpPr>
      <xdr:spPr>
        <a:xfrm>
          <a:off x="366779" y="33995313"/>
          <a:ext cx="478800" cy="176400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139</xdr:row>
      <xdr:rowOff>26442</xdr:rowOff>
    </xdr:from>
    <xdr:to>
      <xdr:col>1</xdr:col>
      <xdr:colOff>1936</xdr:colOff>
      <xdr:row>140</xdr:row>
      <xdr:rowOff>12342</xdr:rowOff>
    </xdr:to>
    <xdr:sp macro="" textlink="">
      <xdr:nvSpPr>
        <xdr:cNvPr id="98" name="Прямоугольник 97">
          <a:extLst>
            <a:ext uri="{FF2B5EF4-FFF2-40B4-BE49-F238E27FC236}">
              <a16:creationId xmlns:a16="http://schemas.microsoft.com/office/drawing/2014/main" id="{E0333B0C-F800-496B-B8B6-140072A9E273}"/>
            </a:ext>
          </a:extLst>
        </xdr:cNvPr>
        <xdr:cNvSpPr>
          <a:spLocks/>
        </xdr:cNvSpPr>
      </xdr:nvSpPr>
      <xdr:spPr>
        <a:xfrm>
          <a:off x="366779" y="34376313"/>
          <a:ext cx="478800" cy="176400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141</xdr:row>
      <xdr:rowOff>29163</xdr:rowOff>
    </xdr:from>
    <xdr:to>
      <xdr:col>1</xdr:col>
      <xdr:colOff>3298</xdr:colOff>
      <xdr:row>142</xdr:row>
      <xdr:rowOff>15063</xdr:rowOff>
    </xdr:to>
    <xdr:sp macro="" textlink="">
      <xdr:nvSpPr>
        <xdr:cNvPr id="100" name="Прямоугольник 99">
          <a:extLst>
            <a:ext uri="{FF2B5EF4-FFF2-40B4-BE49-F238E27FC236}">
              <a16:creationId xmlns:a16="http://schemas.microsoft.com/office/drawing/2014/main" id="{7AE277B9-E0F4-429C-BB12-BE3119634CC5}"/>
            </a:ext>
          </a:extLst>
        </xdr:cNvPr>
        <xdr:cNvSpPr>
          <a:spLocks/>
        </xdr:cNvSpPr>
      </xdr:nvSpPr>
      <xdr:spPr>
        <a:xfrm>
          <a:off x="368141" y="35026734"/>
          <a:ext cx="478800" cy="176400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142</xdr:row>
      <xdr:rowOff>29163</xdr:rowOff>
    </xdr:from>
    <xdr:to>
      <xdr:col>1</xdr:col>
      <xdr:colOff>3298</xdr:colOff>
      <xdr:row>143</xdr:row>
      <xdr:rowOff>15063</xdr:rowOff>
    </xdr:to>
    <xdr:sp macro="" textlink="">
      <xdr:nvSpPr>
        <xdr:cNvPr id="101" name="Прямоугольник 100">
          <a:extLst>
            <a:ext uri="{FF2B5EF4-FFF2-40B4-BE49-F238E27FC236}">
              <a16:creationId xmlns:a16="http://schemas.microsoft.com/office/drawing/2014/main" id="{C5CA0584-554E-4266-8DE9-E70FD8224CEA}"/>
            </a:ext>
          </a:extLst>
        </xdr:cNvPr>
        <xdr:cNvSpPr>
          <a:spLocks/>
        </xdr:cNvSpPr>
      </xdr:nvSpPr>
      <xdr:spPr>
        <a:xfrm>
          <a:off x="368141" y="35217234"/>
          <a:ext cx="478800" cy="176400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143</xdr:row>
      <xdr:rowOff>29163</xdr:rowOff>
    </xdr:from>
    <xdr:to>
      <xdr:col>1</xdr:col>
      <xdr:colOff>3298</xdr:colOff>
      <xdr:row>144</xdr:row>
      <xdr:rowOff>15063</xdr:rowOff>
    </xdr:to>
    <xdr:sp macro="" textlink="">
      <xdr:nvSpPr>
        <xdr:cNvPr id="102" name="Прямоугольник 101">
          <a:extLst>
            <a:ext uri="{FF2B5EF4-FFF2-40B4-BE49-F238E27FC236}">
              <a16:creationId xmlns:a16="http://schemas.microsoft.com/office/drawing/2014/main" id="{B5CEA0FB-6813-4F5C-891E-C4C79025D188}"/>
            </a:ext>
          </a:extLst>
        </xdr:cNvPr>
        <xdr:cNvSpPr>
          <a:spLocks/>
        </xdr:cNvSpPr>
      </xdr:nvSpPr>
      <xdr:spPr>
        <a:xfrm>
          <a:off x="368141" y="35407734"/>
          <a:ext cx="478800" cy="176400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29</xdr:row>
      <xdr:rowOff>25564</xdr:rowOff>
    </xdr:from>
    <xdr:to>
      <xdr:col>1</xdr:col>
      <xdr:colOff>3298</xdr:colOff>
      <xdr:row>30</xdr:row>
      <xdr:rowOff>11464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D709AC2D-15A0-4B08-AE67-100590E2920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11553535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63341</xdr:colOff>
      <xdr:row>30</xdr:row>
      <xdr:rowOff>25564</xdr:rowOff>
    </xdr:from>
    <xdr:to>
      <xdr:col>1</xdr:col>
      <xdr:colOff>3298</xdr:colOff>
      <xdr:row>31</xdr:row>
      <xdr:rowOff>11464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BC504986-B28D-49B4-B567-D9F356A7D92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11744035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63341</xdr:colOff>
      <xdr:row>31</xdr:row>
      <xdr:rowOff>25564</xdr:rowOff>
    </xdr:from>
    <xdr:to>
      <xdr:col>1</xdr:col>
      <xdr:colOff>3298</xdr:colOff>
      <xdr:row>32</xdr:row>
      <xdr:rowOff>11464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4F7FBAC3-CE83-4551-BDB7-B3DE990BBD3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11934535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149</xdr:row>
      <xdr:rowOff>26442</xdr:rowOff>
    </xdr:from>
    <xdr:to>
      <xdr:col>1</xdr:col>
      <xdr:colOff>1936</xdr:colOff>
      <xdr:row>150</xdr:row>
      <xdr:rowOff>12342</xdr:rowOff>
    </xdr:to>
    <xdr:sp macro="" textlink="">
      <xdr:nvSpPr>
        <xdr:cNvPr id="106" name="Прямоугольник 105">
          <a:extLst>
            <a:ext uri="{FF2B5EF4-FFF2-40B4-BE49-F238E27FC236}">
              <a16:creationId xmlns:a16="http://schemas.microsoft.com/office/drawing/2014/main" id="{A18E75F9-B27D-44C3-940C-F99D44B0B864}"/>
            </a:ext>
          </a:extLst>
        </xdr:cNvPr>
        <xdr:cNvSpPr>
          <a:spLocks/>
        </xdr:cNvSpPr>
      </xdr:nvSpPr>
      <xdr:spPr>
        <a:xfrm>
          <a:off x="366779" y="36548013"/>
          <a:ext cx="478800" cy="176400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150</xdr:row>
      <xdr:rowOff>26442</xdr:rowOff>
    </xdr:from>
    <xdr:to>
      <xdr:col>1</xdr:col>
      <xdr:colOff>1936</xdr:colOff>
      <xdr:row>151</xdr:row>
      <xdr:rowOff>12342</xdr:rowOff>
    </xdr:to>
    <xdr:sp macro="" textlink="">
      <xdr:nvSpPr>
        <xdr:cNvPr id="107" name="Прямоугольник 106">
          <a:extLst>
            <a:ext uri="{FF2B5EF4-FFF2-40B4-BE49-F238E27FC236}">
              <a16:creationId xmlns:a16="http://schemas.microsoft.com/office/drawing/2014/main" id="{CD1F387C-0CB7-4D3B-ADBB-1B7BB61C218B}"/>
            </a:ext>
          </a:extLst>
        </xdr:cNvPr>
        <xdr:cNvSpPr>
          <a:spLocks/>
        </xdr:cNvSpPr>
      </xdr:nvSpPr>
      <xdr:spPr>
        <a:xfrm>
          <a:off x="366779" y="36738513"/>
          <a:ext cx="478800" cy="176400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151</xdr:row>
      <xdr:rowOff>26442</xdr:rowOff>
    </xdr:from>
    <xdr:to>
      <xdr:col>1</xdr:col>
      <xdr:colOff>1936</xdr:colOff>
      <xdr:row>152</xdr:row>
      <xdr:rowOff>12342</xdr:rowOff>
    </xdr:to>
    <xdr:sp macro="" textlink="">
      <xdr:nvSpPr>
        <xdr:cNvPr id="108" name="Прямоугольник 107">
          <a:extLst>
            <a:ext uri="{FF2B5EF4-FFF2-40B4-BE49-F238E27FC236}">
              <a16:creationId xmlns:a16="http://schemas.microsoft.com/office/drawing/2014/main" id="{8387598D-38A2-43D6-B798-FE1A639192B4}"/>
            </a:ext>
          </a:extLst>
        </xdr:cNvPr>
        <xdr:cNvSpPr>
          <a:spLocks/>
        </xdr:cNvSpPr>
      </xdr:nvSpPr>
      <xdr:spPr>
        <a:xfrm>
          <a:off x="366779" y="36929013"/>
          <a:ext cx="478800" cy="176400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152</xdr:row>
      <xdr:rowOff>26442</xdr:rowOff>
    </xdr:from>
    <xdr:to>
      <xdr:col>1</xdr:col>
      <xdr:colOff>1936</xdr:colOff>
      <xdr:row>153</xdr:row>
      <xdr:rowOff>12342</xdr:rowOff>
    </xdr:to>
    <xdr:sp macro="" textlink="">
      <xdr:nvSpPr>
        <xdr:cNvPr id="109" name="Прямоугольник 108">
          <a:extLst>
            <a:ext uri="{FF2B5EF4-FFF2-40B4-BE49-F238E27FC236}">
              <a16:creationId xmlns:a16="http://schemas.microsoft.com/office/drawing/2014/main" id="{F9B96A5E-1DA5-4AC1-800F-15943345BB40}"/>
            </a:ext>
          </a:extLst>
        </xdr:cNvPr>
        <xdr:cNvSpPr>
          <a:spLocks/>
        </xdr:cNvSpPr>
      </xdr:nvSpPr>
      <xdr:spPr>
        <a:xfrm>
          <a:off x="366779" y="37119513"/>
          <a:ext cx="478800" cy="176400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153</xdr:row>
      <xdr:rowOff>20999</xdr:rowOff>
    </xdr:from>
    <xdr:to>
      <xdr:col>1</xdr:col>
      <xdr:colOff>1936</xdr:colOff>
      <xdr:row>154</xdr:row>
      <xdr:rowOff>6899</xdr:rowOff>
    </xdr:to>
    <xdr:sp macro="" textlink="">
      <xdr:nvSpPr>
        <xdr:cNvPr id="110" name="Прямоугольник 109">
          <a:extLst>
            <a:ext uri="{FF2B5EF4-FFF2-40B4-BE49-F238E27FC236}">
              <a16:creationId xmlns:a16="http://schemas.microsoft.com/office/drawing/2014/main" id="{0B81C974-AAA8-4E8C-8B7C-960431BE2F06}"/>
            </a:ext>
          </a:extLst>
        </xdr:cNvPr>
        <xdr:cNvSpPr>
          <a:spLocks/>
        </xdr:cNvSpPr>
      </xdr:nvSpPr>
      <xdr:spPr>
        <a:xfrm>
          <a:off x="366779" y="3730457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154</xdr:row>
      <xdr:rowOff>20999</xdr:rowOff>
    </xdr:from>
    <xdr:to>
      <xdr:col>1</xdr:col>
      <xdr:colOff>1936</xdr:colOff>
      <xdr:row>155</xdr:row>
      <xdr:rowOff>6899</xdr:rowOff>
    </xdr:to>
    <xdr:sp macro="" textlink="">
      <xdr:nvSpPr>
        <xdr:cNvPr id="111" name="Прямоугольник 110">
          <a:extLst>
            <a:ext uri="{FF2B5EF4-FFF2-40B4-BE49-F238E27FC236}">
              <a16:creationId xmlns:a16="http://schemas.microsoft.com/office/drawing/2014/main" id="{24336B9E-D2BB-4D25-8222-BAF5B5D43A4D}"/>
            </a:ext>
          </a:extLst>
        </xdr:cNvPr>
        <xdr:cNvSpPr>
          <a:spLocks/>
        </xdr:cNvSpPr>
      </xdr:nvSpPr>
      <xdr:spPr>
        <a:xfrm>
          <a:off x="366779" y="3749507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155</xdr:row>
      <xdr:rowOff>20999</xdr:rowOff>
    </xdr:from>
    <xdr:to>
      <xdr:col>1</xdr:col>
      <xdr:colOff>1936</xdr:colOff>
      <xdr:row>156</xdr:row>
      <xdr:rowOff>6899</xdr:rowOff>
    </xdr:to>
    <xdr:sp macro="" textlink="">
      <xdr:nvSpPr>
        <xdr:cNvPr id="112" name="Прямоугольник 111">
          <a:extLst>
            <a:ext uri="{FF2B5EF4-FFF2-40B4-BE49-F238E27FC236}">
              <a16:creationId xmlns:a16="http://schemas.microsoft.com/office/drawing/2014/main" id="{862B54C6-AB2D-4982-BCD0-D0539AFCA11E}"/>
            </a:ext>
          </a:extLst>
        </xdr:cNvPr>
        <xdr:cNvSpPr>
          <a:spLocks/>
        </xdr:cNvSpPr>
      </xdr:nvSpPr>
      <xdr:spPr>
        <a:xfrm>
          <a:off x="366779" y="3768557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156</xdr:row>
      <xdr:rowOff>20999</xdr:rowOff>
    </xdr:from>
    <xdr:to>
      <xdr:col>1</xdr:col>
      <xdr:colOff>1936</xdr:colOff>
      <xdr:row>157</xdr:row>
      <xdr:rowOff>6899</xdr:rowOff>
    </xdr:to>
    <xdr:sp macro="" textlink="">
      <xdr:nvSpPr>
        <xdr:cNvPr id="113" name="Прямоугольник 112">
          <a:extLst>
            <a:ext uri="{FF2B5EF4-FFF2-40B4-BE49-F238E27FC236}">
              <a16:creationId xmlns:a16="http://schemas.microsoft.com/office/drawing/2014/main" id="{684E42DC-9B40-42BB-B3B2-56B85D84343D}"/>
            </a:ext>
          </a:extLst>
        </xdr:cNvPr>
        <xdr:cNvSpPr>
          <a:spLocks/>
        </xdr:cNvSpPr>
      </xdr:nvSpPr>
      <xdr:spPr>
        <a:xfrm>
          <a:off x="366779" y="3787607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157</xdr:row>
      <xdr:rowOff>20999</xdr:rowOff>
    </xdr:from>
    <xdr:to>
      <xdr:col>1</xdr:col>
      <xdr:colOff>1936</xdr:colOff>
      <xdr:row>158</xdr:row>
      <xdr:rowOff>6899</xdr:rowOff>
    </xdr:to>
    <xdr:sp macro="" textlink="">
      <xdr:nvSpPr>
        <xdr:cNvPr id="114" name="Прямоугольник 113">
          <a:extLst>
            <a:ext uri="{FF2B5EF4-FFF2-40B4-BE49-F238E27FC236}">
              <a16:creationId xmlns:a16="http://schemas.microsoft.com/office/drawing/2014/main" id="{73780AE7-4F32-4F44-9174-039E49E025AC}"/>
            </a:ext>
          </a:extLst>
        </xdr:cNvPr>
        <xdr:cNvSpPr>
          <a:spLocks/>
        </xdr:cNvSpPr>
      </xdr:nvSpPr>
      <xdr:spPr>
        <a:xfrm>
          <a:off x="366779" y="3806657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158</xdr:row>
      <xdr:rowOff>26442</xdr:rowOff>
    </xdr:from>
    <xdr:to>
      <xdr:col>1</xdr:col>
      <xdr:colOff>1936</xdr:colOff>
      <xdr:row>159</xdr:row>
      <xdr:rowOff>12342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BE01C45A-1DB5-4248-BF86-DA91E4887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382625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159</xdr:row>
      <xdr:rowOff>26442</xdr:rowOff>
    </xdr:from>
    <xdr:to>
      <xdr:col>1</xdr:col>
      <xdr:colOff>1936</xdr:colOff>
      <xdr:row>160</xdr:row>
      <xdr:rowOff>12342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AC49D0AF-23AF-4A0E-9CE4-1536F8757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384530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160</xdr:row>
      <xdr:rowOff>26442</xdr:rowOff>
    </xdr:from>
    <xdr:to>
      <xdr:col>1</xdr:col>
      <xdr:colOff>1936</xdr:colOff>
      <xdr:row>161</xdr:row>
      <xdr:rowOff>12342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95010CFF-9FF5-4CDD-86C8-20821CABA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386435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63341</xdr:colOff>
      <xdr:row>249</xdr:row>
      <xdr:rowOff>23808</xdr:rowOff>
    </xdr:from>
    <xdr:to>
      <xdr:col>1</xdr:col>
      <xdr:colOff>3298</xdr:colOff>
      <xdr:row>250</xdr:row>
      <xdr:rowOff>9708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DBD5FDF5-17E9-4FB4-8A58-689081054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5692887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162</xdr:row>
      <xdr:rowOff>26442</xdr:rowOff>
    </xdr:from>
    <xdr:to>
      <xdr:col>1</xdr:col>
      <xdr:colOff>1936</xdr:colOff>
      <xdr:row>163</xdr:row>
      <xdr:rowOff>12342</xdr:rowOff>
    </xdr:to>
    <xdr:sp macro="" textlink="">
      <xdr:nvSpPr>
        <xdr:cNvPr id="119" name="Прямоугольник 118">
          <a:extLst>
            <a:ext uri="{FF2B5EF4-FFF2-40B4-BE49-F238E27FC236}">
              <a16:creationId xmlns:a16="http://schemas.microsoft.com/office/drawing/2014/main" id="{66C2F069-D135-48AE-8F05-68AA774006AC}"/>
            </a:ext>
          </a:extLst>
        </xdr:cNvPr>
        <xdr:cNvSpPr>
          <a:spLocks/>
        </xdr:cNvSpPr>
      </xdr:nvSpPr>
      <xdr:spPr>
        <a:xfrm>
          <a:off x="366779" y="39024513"/>
          <a:ext cx="478800" cy="176400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163</xdr:row>
      <xdr:rowOff>26442</xdr:rowOff>
    </xdr:from>
    <xdr:to>
      <xdr:col>1</xdr:col>
      <xdr:colOff>1936</xdr:colOff>
      <xdr:row>164</xdr:row>
      <xdr:rowOff>12342</xdr:rowOff>
    </xdr:to>
    <xdr:sp macro="" textlink="">
      <xdr:nvSpPr>
        <xdr:cNvPr id="120" name="Прямоугольник 119">
          <a:extLst>
            <a:ext uri="{FF2B5EF4-FFF2-40B4-BE49-F238E27FC236}">
              <a16:creationId xmlns:a16="http://schemas.microsoft.com/office/drawing/2014/main" id="{19F543DE-B503-4C42-9366-3FEEA60B5FD5}"/>
            </a:ext>
          </a:extLst>
        </xdr:cNvPr>
        <xdr:cNvSpPr>
          <a:spLocks/>
        </xdr:cNvSpPr>
      </xdr:nvSpPr>
      <xdr:spPr>
        <a:xfrm>
          <a:off x="366779" y="39215013"/>
          <a:ext cx="478800" cy="176400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164</xdr:row>
      <xdr:rowOff>26442</xdr:rowOff>
    </xdr:from>
    <xdr:to>
      <xdr:col>1</xdr:col>
      <xdr:colOff>1936</xdr:colOff>
      <xdr:row>165</xdr:row>
      <xdr:rowOff>12342</xdr:rowOff>
    </xdr:to>
    <xdr:sp macro="" textlink="">
      <xdr:nvSpPr>
        <xdr:cNvPr id="121" name="Прямоугольник 120">
          <a:extLst>
            <a:ext uri="{FF2B5EF4-FFF2-40B4-BE49-F238E27FC236}">
              <a16:creationId xmlns:a16="http://schemas.microsoft.com/office/drawing/2014/main" id="{62EC45E5-487E-4A55-A53C-9C196273DA06}"/>
            </a:ext>
          </a:extLst>
        </xdr:cNvPr>
        <xdr:cNvSpPr>
          <a:spLocks/>
        </xdr:cNvSpPr>
      </xdr:nvSpPr>
      <xdr:spPr>
        <a:xfrm>
          <a:off x="366779" y="39405513"/>
          <a:ext cx="478800" cy="176400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165</xdr:row>
      <xdr:rowOff>29163</xdr:rowOff>
    </xdr:from>
    <xdr:to>
      <xdr:col>1</xdr:col>
      <xdr:colOff>3298</xdr:colOff>
      <xdr:row>166</xdr:row>
      <xdr:rowOff>15063</xdr:rowOff>
    </xdr:to>
    <xdr:sp macro="" textlink="">
      <xdr:nvSpPr>
        <xdr:cNvPr id="122" name="Прямоугольник 121">
          <a:extLst>
            <a:ext uri="{FF2B5EF4-FFF2-40B4-BE49-F238E27FC236}">
              <a16:creationId xmlns:a16="http://schemas.microsoft.com/office/drawing/2014/main" id="{A83B7580-B20C-487D-96B5-B7B751A7839F}"/>
            </a:ext>
          </a:extLst>
        </xdr:cNvPr>
        <xdr:cNvSpPr>
          <a:spLocks/>
        </xdr:cNvSpPr>
      </xdr:nvSpPr>
      <xdr:spPr>
        <a:xfrm>
          <a:off x="368141" y="39598734"/>
          <a:ext cx="478800" cy="176400"/>
        </a:xfrm>
        <a:prstGeom prst="rect">
          <a:avLst/>
        </a:prstGeom>
        <a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166</xdr:row>
      <xdr:rowOff>29163</xdr:rowOff>
    </xdr:from>
    <xdr:to>
      <xdr:col>1</xdr:col>
      <xdr:colOff>3298</xdr:colOff>
      <xdr:row>167</xdr:row>
      <xdr:rowOff>15063</xdr:rowOff>
    </xdr:to>
    <xdr:sp macro="" textlink="">
      <xdr:nvSpPr>
        <xdr:cNvPr id="123" name="Прямоугольник 122">
          <a:extLst>
            <a:ext uri="{FF2B5EF4-FFF2-40B4-BE49-F238E27FC236}">
              <a16:creationId xmlns:a16="http://schemas.microsoft.com/office/drawing/2014/main" id="{ACBC2EF6-4C66-4F2D-A018-BB52AE43B3AC}"/>
            </a:ext>
          </a:extLst>
        </xdr:cNvPr>
        <xdr:cNvSpPr>
          <a:spLocks/>
        </xdr:cNvSpPr>
      </xdr:nvSpPr>
      <xdr:spPr>
        <a:xfrm>
          <a:off x="368141" y="39789234"/>
          <a:ext cx="478800" cy="176400"/>
        </a:xfrm>
        <a:prstGeom prst="rect">
          <a:avLst/>
        </a:prstGeom>
        <a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167</xdr:row>
      <xdr:rowOff>20999</xdr:rowOff>
    </xdr:from>
    <xdr:to>
      <xdr:col>1</xdr:col>
      <xdr:colOff>1936</xdr:colOff>
      <xdr:row>168</xdr:row>
      <xdr:rowOff>6899</xdr:rowOff>
    </xdr:to>
    <xdr:sp macro="" textlink="">
      <xdr:nvSpPr>
        <xdr:cNvPr id="124" name="Прямоугольник 123">
          <a:extLst>
            <a:ext uri="{FF2B5EF4-FFF2-40B4-BE49-F238E27FC236}">
              <a16:creationId xmlns:a16="http://schemas.microsoft.com/office/drawing/2014/main" id="{F6DC96BC-B55C-4036-8050-F3EDE99F53A5}"/>
            </a:ext>
          </a:extLst>
        </xdr:cNvPr>
        <xdr:cNvSpPr>
          <a:spLocks/>
        </xdr:cNvSpPr>
      </xdr:nvSpPr>
      <xdr:spPr>
        <a:xfrm>
          <a:off x="366779" y="39971570"/>
          <a:ext cx="478800" cy="176400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168</xdr:row>
      <xdr:rowOff>26441</xdr:rowOff>
    </xdr:from>
    <xdr:to>
      <xdr:col>1</xdr:col>
      <xdr:colOff>1936</xdr:colOff>
      <xdr:row>169</xdr:row>
      <xdr:rowOff>12341</xdr:rowOff>
    </xdr:to>
    <xdr:sp macro="" textlink="">
      <xdr:nvSpPr>
        <xdr:cNvPr id="125" name="Прямоугольник 124">
          <a:extLst>
            <a:ext uri="{FF2B5EF4-FFF2-40B4-BE49-F238E27FC236}">
              <a16:creationId xmlns:a16="http://schemas.microsoft.com/office/drawing/2014/main" id="{38BE0060-D453-4038-8128-6ACEBCAFC29A}"/>
            </a:ext>
          </a:extLst>
        </xdr:cNvPr>
        <xdr:cNvSpPr>
          <a:spLocks/>
        </xdr:cNvSpPr>
      </xdr:nvSpPr>
      <xdr:spPr>
        <a:xfrm>
          <a:off x="366779" y="40167512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114</xdr:row>
      <xdr:rowOff>13220</xdr:rowOff>
    </xdr:from>
    <xdr:to>
      <xdr:col>1</xdr:col>
      <xdr:colOff>1936</xdr:colOff>
      <xdr:row>114</xdr:row>
      <xdr:rowOff>189620</xdr:rowOff>
    </xdr:to>
    <xdr:sp macro="" textlink="">
      <xdr:nvSpPr>
        <xdr:cNvPr id="126" name="Прямоугольник 125">
          <a:extLst>
            <a:ext uri="{FF2B5EF4-FFF2-40B4-BE49-F238E27FC236}">
              <a16:creationId xmlns:a16="http://schemas.microsoft.com/office/drawing/2014/main" id="{CBADA802-9FDB-460C-80B0-51CC9D5A44A5}"/>
            </a:ext>
          </a:extLst>
        </xdr:cNvPr>
        <xdr:cNvSpPr>
          <a:spLocks/>
        </xdr:cNvSpPr>
      </xdr:nvSpPr>
      <xdr:spPr>
        <a:xfrm>
          <a:off x="366779" y="40725791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6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175</xdr:row>
      <xdr:rowOff>26442</xdr:rowOff>
    </xdr:from>
    <xdr:to>
      <xdr:col>1</xdr:col>
      <xdr:colOff>1936</xdr:colOff>
      <xdr:row>176</xdr:row>
      <xdr:rowOff>12342</xdr:rowOff>
    </xdr:to>
    <xdr:sp macro="" textlink="">
      <xdr:nvSpPr>
        <xdr:cNvPr id="128" name="Прямоугольник 127">
          <a:extLst>
            <a:ext uri="{FF2B5EF4-FFF2-40B4-BE49-F238E27FC236}">
              <a16:creationId xmlns:a16="http://schemas.microsoft.com/office/drawing/2014/main" id="{C5E6B0E9-17C8-44FC-919A-3A5058EF96DF}"/>
            </a:ext>
          </a:extLst>
        </xdr:cNvPr>
        <xdr:cNvSpPr>
          <a:spLocks/>
        </xdr:cNvSpPr>
      </xdr:nvSpPr>
      <xdr:spPr>
        <a:xfrm>
          <a:off x="366779" y="41501013"/>
          <a:ext cx="478800" cy="176400"/>
        </a:xfrm>
        <a:prstGeom prst="rect">
          <a:avLst/>
        </a:prstGeom>
        <a:blipFill>
          <a:blip xmlns:r="http://schemas.openxmlformats.org/officeDocument/2006/relationships" r:embed="rId6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178</xdr:row>
      <xdr:rowOff>31885</xdr:rowOff>
    </xdr:from>
    <xdr:to>
      <xdr:col>1</xdr:col>
      <xdr:colOff>1936</xdr:colOff>
      <xdr:row>179</xdr:row>
      <xdr:rowOff>17785</xdr:rowOff>
    </xdr:to>
    <xdr:sp macro="" textlink="">
      <xdr:nvSpPr>
        <xdr:cNvPr id="130" name="Прямоугольник 129">
          <a:extLst>
            <a:ext uri="{FF2B5EF4-FFF2-40B4-BE49-F238E27FC236}">
              <a16:creationId xmlns:a16="http://schemas.microsoft.com/office/drawing/2014/main" id="{90753FEA-1D84-41D4-BC30-97E6027D4475}"/>
            </a:ext>
          </a:extLst>
        </xdr:cNvPr>
        <xdr:cNvSpPr>
          <a:spLocks/>
        </xdr:cNvSpPr>
      </xdr:nvSpPr>
      <xdr:spPr>
        <a:xfrm>
          <a:off x="366779" y="42878056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179</xdr:row>
      <xdr:rowOff>26442</xdr:rowOff>
    </xdr:from>
    <xdr:to>
      <xdr:col>1</xdr:col>
      <xdr:colOff>1936</xdr:colOff>
      <xdr:row>180</xdr:row>
      <xdr:rowOff>12342</xdr:rowOff>
    </xdr:to>
    <xdr:sp macro="" textlink="">
      <xdr:nvSpPr>
        <xdr:cNvPr id="131" name="Прямоугольник 130">
          <a:extLst>
            <a:ext uri="{FF2B5EF4-FFF2-40B4-BE49-F238E27FC236}">
              <a16:creationId xmlns:a16="http://schemas.microsoft.com/office/drawing/2014/main" id="{6D245A29-7EC9-46A0-B94F-03E6FC4B437B}"/>
            </a:ext>
          </a:extLst>
        </xdr:cNvPr>
        <xdr:cNvSpPr>
          <a:spLocks/>
        </xdr:cNvSpPr>
      </xdr:nvSpPr>
      <xdr:spPr>
        <a:xfrm>
          <a:off x="366779" y="430631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180</xdr:row>
      <xdr:rowOff>31885</xdr:rowOff>
    </xdr:from>
    <xdr:to>
      <xdr:col>1</xdr:col>
      <xdr:colOff>1936</xdr:colOff>
      <xdr:row>181</xdr:row>
      <xdr:rowOff>17785</xdr:rowOff>
    </xdr:to>
    <xdr:sp macro="" textlink="">
      <xdr:nvSpPr>
        <xdr:cNvPr id="132" name="Прямоугольник 131">
          <a:extLst>
            <a:ext uri="{FF2B5EF4-FFF2-40B4-BE49-F238E27FC236}">
              <a16:creationId xmlns:a16="http://schemas.microsoft.com/office/drawing/2014/main" id="{4A34435B-D72D-4726-B178-5263D934172A}"/>
            </a:ext>
          </a:extLst>
        </xdr:cNvPr>
        <xdr:cNvSpPr>
          <a:spLocks/>
        </xdr:cNvSpPr>
      </xdr:nvSpPr>
      <xdr:spPr>
        <a:xfrm>
          <a:off x="366779" y="43259056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181</xdr:row>
      <xdr:rowOff>26442</xdr:rowOff>
    </xdr:from>
    <xdr:to>
      <xdr:col>1</xdr:col>
      <xdr:colOff>1936</xdr:colOff>
      <xdr:row>182</xdr:row>
      <xdr:rowOff>12342</xdr:rowOff>
    </xdr:to>
    <xdr:sp macro="" textlink="">
      <xdr:nvSpPr>
        <xdr:cNvPr id="133" name="Прямоугольник 132">
          <a:extLst>
            <a:ext uri="{FF2B5EF4-FFF2-40B4-BE49-F238E27FC236}">
              <a16:creationId xmlns:a16="http://schemas.microsoft.com/office/drawing/2014/main" id="{6F0C6CB1-A8BC-47EB-815A-F6F1CC83FC74}"/>
            </a:ext>
          </a:extLst>
        </xdr:cNvPr>
        <xdr:cNvSpPr>
          <a:spLocks/>
        </xdr:cNvSpPr>
      </xdr:nvSpPr>
      <xdr:spPr>
        <a:xfrm>
          <a:off x="366779" y="434441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184</xdr:row>
      <xdr:rowOff>25563</xdr:rowOff>
    </xdr:from>
    <xdr:to>
      <xdr:col>1</xdr:col>
      <xdr:colOff>1936</xdr:colOff>
      <xdr:row>185</xdr:row>
      <xdr:rowOff>11463</xdr:rowOff>
    </xdr:to>
    <xdr:sp macro="" textlink="">
      <xdr:nvSpPr>
        <xdr:cNvPr id="134" name="Прямоугольник 133">
          <a:extLst>
            <a:ext uri="{FF2B5EF4-FFF2-40B4-BE49-F238E27FC236}">
              <a16:creationId xmlns:a16="http://schemas.microsoft.com/office/drawing/2014/main" id="{1CA0F381-5AA7-4707-B584-5A3F83EDBE9D}"/>
            </a:ext>
          </a:extLst>
        </xdr:cNvPr>
        <xdr:cNvSpPr>
          <a:spLocks/>
        </xdr:cNvSpPr>
      </xdr:nvSpPr>
      <xdr:spPr>
        <a:xfrm>
          <a:off x="366779" y="44014734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185</xdr:row>
      <xdr:rowOff>25563</xdr:rowOff>
    </xdr:from>
    <xdr:to>
      <xdr:col>1</xdr:col>
      <xdr:colOff>1936</xdr:colOff>
      <xdr:row>186</xdr:row>
      <xdr:rowOff>11463</xdr:rowOff>
    </xdr:to>
    <xdr:sp macro="" textlink="">
      <xdr:nvSpPr>
        <xdr:cNvPr id="135" name="Прямоугольник 134">
          <a:extLst>
            <a:ext uri="{FF2B5EF4-FFF2-40B4-BE49-F238E27FC236}">
              <a16:creationId xmlns:a16="http://schemas.microsoft.com/office/drawing/2014/main" id="{29B89C7E-1638-4967-9F2F-12C3033D5B57}"/>
            </a:ext>
          </a:extLst>
        </xdr:cNvPr>
        <xdr:cNvSpPr>
          <a:spLocks/>
        </xdr:cNvSpPr>
      </xdr:nvSpPr>
      <xdr:spPr>
        <a:xfrm>
          <a:off x="366779" y="44205234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186</xdr:row>
      <xdr:rowOff>25563</xdr:rowOff>
    </xdr:from>
    <xdr:to>
      <xdr:col>1</xdr:col>
      <xdr:colOff>1936</xdr:colOff>
      <xdr:row>187</xdr:row>
      <xdr:rowOff>11463</xdr:rowOff>
    </xdr:to>
    <xdr:sp macro="" textlink="">
      <xdr:nvSpPr>
        <xdr:cNvPr id="136" name="Прямоугольник 135">
          <a:extLst>
            <a:ext uri="{FF2B5EF4-FFF2-40B4-BE49-F238E27FC236}">
              <a16:creationId xmlns:a16="http://schemas.microsoft.com/office/drawing/2014/main" id="{EC72013C-BB12-463C-A9BA-8A34AFAB58BB}"/>
            </a:ext>
          </a:extLst>
        </xdr:cNvPr>
        <xdr:cNvSpPr>
          <a:spLocks/>
        </xdr:cNvSpPr>
      </xdr:nvSpPr>
      <xdr:spPr>
        <a:xfrm>
          <a:off x="366779" y="44395734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187</xdr:row>
      <xdr:rowOff>25563</xdr:rowOff>
    </xdr:from>
    <xdr:to>
      <xdr:col>1</xdr:col>
      <xdr:colOff>1936</xdr:colOff>
      <xdr:row>188</xdr:row>
      <xdr:rowOff>11463</xdr:rowOff>
    </xdr:to>
    <xdr:sp macro="" textlink="">
      <xdr:nvSpPr>
        <xdr:cNvPr id="137" name="Прямоугольник 136">
          <a:extLst>
            <a:ext uri="{FF2B5EF4-FFF2-40B4-BE49-F238E27FC236}">
              <a16:creationId xmlns:a16="http://schemas.microsoft.com/office/drawing/2014/main" id="{E0031C66-447E-4E91-A509-868E4F736AFA}"/>
            </a:ext>
          </a:extLst>
        </xdr:cNvPr>
        <xdr:cNvSpPr>
          <a:spLocks/>
        </xdr:cNvSpPr>
      </xdr:nvSpPr>
      <xdr:spPr>
        <a:xfrm>
          <a:off x="366779" y="44586234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182</xdr:row>
      <xdr:rowOff>26441</xdr:rowOff>
    </xdr:from>
    <xdr:to>
      <xdr:col>1</xdr:col>
      <xdr:colOff>1936</xdr:colOff>
      <xdr:row>183</xdr:row>
      <xdr:rowOff>12341</xdr:rowOff>
    </xdr:to>
    <xdr:sp macro="" textlink="">
      <xdr:nvSpPr>
        <xdr:cNvPr id="138" name="Прямоугольник 137">
          <a:extLst>
            <a:ext uri="{FF2B5EF4-FFF2-40B4-BE49-F238E27FC236}">
              <a16:creationId xmlns:a16="http://schemas.microsoft.com/office/drawing/2014/main" id="{64B812F3-5252-4229-A9F2-3B6E24720811}"/>
            </a:ext>
          </a:extLst>
        </xdr:cNvPr>
        <xdr:cNvSpPr>
          <a:spLocks/>
        </xdr:cNvSpPr>
      </xdr:nvSpPr>
      <xdr:spPr>
        <a:xfrm>
          <a:off x="366779" y="43634612"/>
          <a:ext cx="478800" cy="176400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183</xdr:row>
      <xdr:rowOff>26441</xdr:rowOff>
    </xdr:from>
    <xdr:to>
      <xdr:col>1</xdr:col>
      <xdr:colOff>1936</xdr:colOff>
      <xdr:row>184</xdr:row>
      <xdr:rowOff>12341</xdr:rowOff>
    </xdr:to>
    <xdr:sp macro="" textlink="">
      <xdr:nvSpPr>
        <xdr:cNvPr id="139" name="Прямоугольник 138">
          <a:extLst>
            <a:ext uri="{FF2B5EF4-FFF2-40B4-BE49-F238E27FC236}">
              <a16:creationId xmlns:a16="http://schemas.microsoft.com/office/drawing/2014/main" id="{8D97581C-C376-4807-83E6-66BF6A184B82}"/>
            </a:ext>
          </a:extLst>
        </xdr:cNvPr>
        <xdr:cNvSpPr>
          <a:spLocks/>
        </xdr:cNvSpPr>
      </xdr:nvSpPr>
      <xdr:spPr>
        <a:xfrm>
          <a:off x="366779" y="43825112"/>
          <a:ext cx="478800" cy="176400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190</xdr:row>
      <xdr:rowOff>26442</xdr:rowOff>
    </xdr:from>
    <xdr:to>
      <xdr:col>1</xdr:col>
      <xdr:colOff>1936</xdr:colOff>
      <xdr:row>191</xdr:row>
      <xdr:rowOff>12342</xdr:rowOff>
    </xdr:to>
    <xdr:sp macro="" textlink="">
      <xdr:nvSpPr>
        <xdr:cNvPr id="140" name="Прямоугольник 139">
          <a:extLst>
            <a:ext uri="{FF2B5EF4-FFF2-40B4-BE49-F238E27FC236}">
              <a16:creationId xmlns:a16="http://schemas.microsoft.com/office/drawing/2014/main" id="{303E5432-F4F3-41AB-B6C7-C11A52B7251F}"/>
            </a:ext>
          </a:extLst>
        </xdr:cNvPr>
        <xdr:cNvSpPr>
          <a:spLocks/>
        </xdr:cNvSpPr>
      </xdr:nvSpPr>
      <xdr:spPr>
        <a:xfrm>
          <a:off x="366779" y="45158613"/>
          <a:ext cx="478800" cy="176400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191</xdr:row>
      <xdr:rowOff>26442</xdr:rowOff>
    </xdr:from>
    <xdr:to>
      <xdr:col>1</xdr:col>
      <xdr:colOff>1936</xdr:colOff>
      <xdr:row>192</xdr:row>
      <xdr:rowOff>12342</xdr:rowOff>
    </xdr:to>
    <xdr:sp macro="" textlink="">
      <xdr:nvSpPr>
        <xdr:cNvPr id="141" name="Прямоугольник 140">
          <a:extLst>
            <a:ext uri="{FF2B5EF4-FFF2-40B4-BE49-F238E27FC236}">
              <a16:creationId xmlns:a16="http://schemas.microsoft.com/office/drawing/2014/main" id="{8BF5848B-55E0-414A-9D72-423A671101E1}"/>
            </a:ext>
          </a:extLst>
        </xdr:cNvPr>
        <xdr:cNvSpPr>
          <a:spLocks/>
        </xdr:cNvSpPr>
      </xdr:nvSpPr>
      <xdr:spPr>
        <a:xfrm>
          <a:off x="366779" y="45349113"/>
          <a:ext cx="478800" cy="176400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192</xdr:row>
      <xdr:rowOff>26442</xdr:rowOff>
    </xdr:from>
    <xdr:to>
      <xdr:col>1</xdr:col>
      <xdr:colOff>1936</xdr:colOff>
      <xdr:row>193</xdr:row>
      <xdr:rowOff>12342</xdr:rowOff>
    </xdr:to>
    <xdr:sp macro="" textlink="">
      <xdr:nvSpPr>
        <xdr:cNvPr id="142" name="Прямоугольник 141">
          <a:extLst>
            <a:ext uri="{FF2B5EF4-FFF2-40B4-BE49-F238E27FC236}">
              <a16:creationId xmlns:a16="http://schemas.microsoft.com/office/drawing/2014/main" id="{34D8935C-B1FF-412B-A0AB-4E1F9995F2F4}"/>
            </a:ext>
          </a:extLst>
        </xdr:cNvPr>
        <xdr:cNvSpPr>
          <a:spLocks/>
        </xdr:cNvSpPr>
      </xdr:nvSpPr>
      <xdr:spPr>
        <a:xfrm>
          <a:off x="366779" y="45539613"/>
          <a:ext cx="478800" cy="176400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193</xdr:row>
      <xdr:rowOff>26442</xdr:rowOff>
    </xdr:from>
    <xdr:to>
      <xdr:col>1</xdr:col>
      <xdr:colOff>1936</xdr:colOff>
      <xdr:row>194</xdr:row>
      <xdr:rowOff>12342</xdr:rowOff>
    </xdr:to>
    <xdr:sp macro="" textlink="">
      <xdr:nvSpPr>
        <xdr:cNvPr id="143" name="Прямоугольник 142">
          <a:extLst>
            <a:ext uri="{FF2B5EF4-FFF2-40B4-BE49-F238E27FC236}">
              <a16:creationId xmlns:a16="http://schemas.microsoft.com/office/drawing/2014/main" id="{0BC834CB-2B4F-4653-929E-AACF59CE0F3F}"/>
            </a:ext>
          </a:extLst>
        </xdr:cNvPr>
        <xdr:cNvSpPr>
          <a:spLocks/>
        </xdr:cNvSpPr>
      </xdr:nvSpPr>
      <xdr:spPr>
        <a:xfrm>
          <a:off x="366779" y="45730113"/>
          <a:ext cx="478800" cy="176400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194</xdr:row>
      <xdr:rowOff>26442</xdr:rowOff>
    </xdr:from>
    <xdr:to>
      <xdr:col>1</xdr:col>
      <xdr:colOff>1936</xdr:colOff>
      <xdr:row>195</xdr:row>
      <xdr:rowOff>12342</xdr:rowOff>
    </xdr:to>
    <xdr:sp macro="" textlink="">
      <xdr:nvSpPr>
        <xdr:cNvPr id="144" name="Прямоугольник 143">
          <a:extLst>
            <a:ext uri="{FF2B5EF4-FFF2-40B4-BE49-F238E27FC236}">
              <a16:creationId xmlns:a16="http://schemas.microsoft.com/office/drawing/2014/main" id="{8EE7601E-7CB9-4F4F-AD98-27A06D6CDE55}"/>
            </a:ext>
          </a:extLst>
        </xdr:cNvPr>
        <xdr:cNvSpPr>
          <a:spLocks/>
        </xdr:cNvSpPr>
      </xdr:nvSpPr>
      <xdr:spPr>
        <a:xfrm>
          <a:off x="366779" y="45920613"/>
          <a:ext cx="478800" cy="176400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195</xdr:row>
      <xdr:rowOff>26442</xdr:rowOff>
    </xdr:from>
    <xdr:to>
      <xdr:col>1</xdr:col>
      <xdr:colOff>1936</xdr:colOff>
      <xdr:row>196</xdr:row>
      <xdr:rowOff>12342</xdr:rowOff>
    </xdr:to>
    <xdr:sp macro="" textlink="">
      <xdr:nvSpPr>
        <xdr:cNvPr id="145" name="Прямоугольник 144">
          <a:extLst>
            <a:ext uri="{FF2B5EF4-FFF2-40B4-BE49-F238E27FC236}">
              <a16:creationId xmlns:a16="http://schemas.microsoft.com/office/drawing/2014/main" id="{A97FFB91-E8F6-49CD-9C8A-F7FFE9A48E89}"/>
            </a:ext>
          </a:extLst>
        </xdr:cNvPr>
        <xdr:cNvSpPr>
          <a:spLocks/>
        </xdr:cNvSpPr>
      </xdr:nvSpPr>
      <xdr:spPr>
        <a:xfrm>
          <a:off x="366779" y="46111113"/>
          <a:ext cx="478800" cy="176400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196</xdr:row>
      <xdr:rowOff>26441</xdr:rowOff>
    </xdr:from>
    <xdr:to>
      <xdr:col>1</xdr:col>
      <xdr:colOff>1936</xdr:colOff>
      <xdr:row>197</xdr:row>
      <xdr:rowOff>12341</xdr:rowOff>
    </xdr:to>
    <xdr:sp macro="" textlink="">
      <xdr:nvSpPr>
        <xdr:cNvPr id="146" name="Прямоугольник 145">
          <a:extLst>
            <a:ext uri="{FF2B5EF4-FFF2-40B4-BE49-F238E27FC236}">
              <a16:creationId xmlns:a16="http://schemas.microsoft.com/office/drawing/2014/main" id="{8CDC60C5-1A5B-4917-806B-91FD3CB8F3BA}"/>
            </a:ext>
          </a:extLst>
        </xdr:cNvPr>
        <xdr:cNvSpPr>
          <a:spLocks/>
        </xdr:cNvSpPr>
      </xdr:nvSpPr>
      <xdr:spPr>
        <a:xfrm>
          <a:off x="366779" y="46301612"/>
          <a:ext cx="47880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197</xdr:row>
      <xdr:rowOff>26441</xdr:rowOff>
    </xdr:from>
    <xdr:to>
      <xdr:col>1</xdr:col>
      <xdr:colOff>1936</xdr:colOff>
      <xdr:row>198</xdr:row>
      <xdr:rowOff>12341</xdr:rowOff>
    </xdr:to>
    <xdr:sp macro="" textlink="">
      <xdr:nvSpPr>
        <xdr:cNvPr id="147" name="Прямоугольник 146">
          <a:extLst>
            <a:ext uri="{FF2B5EF4-FFF2-40B4-BE49-F238E27FC236}">
              <a16:creationId xmlns:a16="http://schemas.microsoft.com/office/drawing/2014/main" id="{940E7BAE-4D3B-4A8B-87A1-9C792578E990}"/>
            </a:ext>
          </a:extLst>
        </xdr:cNvPr>
        <xdr:cNvSpPr>
          <a:spLocks/>
        </xdr:cNvSpPr>
      </xdr:nvSpPr>
      <xdr:spPr>
        <a:xfrm>
          <a:off x="366779" y="46492112"/>
          <a:ext cx="47880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198</xdr:row>
      <xdr:rowOff>26441</xdr:rowOff>
    </xdr:from>
    <xdr:to>
      <xdr:col>1</xdr:col>
      <xdr:colOff>1936</xdr:colOff>
      <xdr:row>199</xdr:row>
      <xdr:rowOff>12341</xdr:rowOff>
    </xdr:to>
    <xdr:sp macro="" textlink="">
      <xdr:nvSpPr>
        <xdr:cNvPr id="148" name="Прямоугольник 147">
          <a:extLst>
            <a:ext uri="{FF2B5EF4-FFF2-40B4-BE49-F238E27FC236}">
              <a16:creationId xmlns:a16="http://schemas.microsoft.com/office/drawing/2014/main" id="{D78C2B0A-2D32-4602-9952-786FCF4ACBDD}"/>
            </a:ext>
          </a:extLst>
        </xdr:cNvPr>
        <xdr:cNvSpPr>
          <a:spLocks/>
        </xdr:cNvSpPr>
      </xdr:nvSpPr>
      <xdr:spPr>
        <a:xfrm>
          <a:off x="366779" y="46682612"/>
          <a:ext cx="47880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199</xdr:row>
      <xdr:rowOff>26441</xdr:rowOff>
    </xdr:from>
    <xdr:to>
      <xdr:col>1</xdr:col>
      <xdr:colOff>1936</xdr:colOff>
      <xdr:row>200</xdr:row>
      <xdr:rowOff>12341</xdr:rowOff>
    </xdr:to>
    <xdr:sp macro="" textlink="">
      <xdr:nvSpPr>
        <xdr:cNvPr id="149" name="Прямоугольник 148">
          <a:extLst>
            <a:ext uri="{FF2B5EF4-FFF2-40B4-BE49-F238E27FC236}">
              <a16:creationId xmlns:a16="http://schemas.microsoft.com/office/drawing/2014/main" id="{F3E833F7-40D4-4119-B128-89175910C281}"/>
            </a:ext>
          </a:extLst>
        </xdr:cNvPr>
        <xdr:cNvSpPr>
          <a:spLocks/>
        </xdr:cNvSpPr>
      </xdr:nvSpPr>
      <xdr:spPr>
        <a:xfrm>
          <a:off x="366779" y="46873112"/>
          <a:ext cx="47880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245</xdr:row>
      <xdr:rowOff>13221</xdr:rowOff>
    </xdr:from>
    <xdr:to>
      <xdr:col>1</xdr:col>
      <xdr:colOff>1936</xdr:colOff>
      <xdr:row>245</xdr:row>
      <xdr:rowOff>189621</xdr:rowOff>
    </xdr:to>
    <xdr:sp macro="" textlink="">
      <xdr:nvSpPr>
        <xdr:cNvPr id="150" name="Прямоугольник 149">
          <a:extLst>
            <a:ext uri="{FF2B5EF4-FFF2-40B4-BE49-F238E27FC236}">
              <a16:creationId xmlns:a16="http://schemas.microsoft.com/office/drawing/2014/main" id="{879449C3-384F-468E-B88A-53F73B706C58}"/>
            </a:ext>
          </a:extLst>
        </xdr:cNvPr>
        <xdr:cNvSpPr>
          <a:spLocks/>
        </xdr:cNvSpPr>
      </xdr:nvSpPr>
      <xdr:spPr>
        <a:xfrm>
          <a:off x="366779" y="47050392"/>
          <a:ext cx="47880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202</xdr:row>
      <xdr:rowOff>26442</xdr:rowOff>
    </xdr:from>
    <xdr:to>
      <xdr:col>1</xdr:col>
      <xdr:colOff>1936</xdr:colOff>
      <xdr:row>203</xdr:row>
      <xdr:rowOff>12342</xdr:rowOff>
    </xdr:to>
    <xdr:sp macro="" textlink="">
      <xdr:nvSpPr>
        <xdr:cNvPr id="151" name="Прямоугольник 150">
          <a:extLst>
            <a:ext uri="{FF2B5EF4-FFF2-40B4-BE49-F238E27FC236}">
              <a16:creationId xmlns:a16="http://schemas.microsoft.com/office/drawing/2014/main" id="{D71AE62E-B436-40A2-A6B3-26A443C7921F}"/>
            </a:ext>
          </a:extLst>
        </xdr:cNvPr>
        <xdr:cNvSpPr>
          <a:spLocks/>
        </xdr:cNvSpPr>
      </xdr:nvSpPr>
      <xdr:spPr>
        <a:xfrm>
          <a:off x="366779" y="47711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203</xdr:row>
      <xdr:rowOff>26442</xdr:rowOff>
    </xdr:from>
    <xdr:to>
      <xdr:col>1</xdr:col>
      <xdr:colOff>1936</xdr:colOff>
      <xdr:row>204</xdr:row>
      <xdr:rowOff>12342</xdr:rowOff>
    </xdr:to>
    <xdr:sp macro="" textlink="">
      <xdr:nvSpPr>
        <xdr:cNvPr id="152" name="Прямоугольник 151">
          <a:extLst>
            <a:ext uri="{FF2B5EF4-FFF2-40B4-BE49-F238E27FC236}">
              <a16:creationId xmlns:a16="http://schemas.microsoft.com/office/drawing/2014/main" id="{145C7E4E-5312-4D56-969C-84E65713FACE}"/>
            </a:ext>
          </a:extLst>
        </xdr:cNvPr>
        <xdr:cNvSpPr>
          <a:spLocks/>
        </xdr:cNvSpPr>
      </xdr:nvSpPr>
      <xdr:spPr>
        <a:xfrm>
          <a:off x="366779" y="479018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</xdr:row>
      <xdr:rowOff>26442</xdr:rowOff>
    </xdr:from>
    <xdr:to>
      <xdr:col>1</xdr:col>
      <xdr:colOff>1936</xdr:colOff>
      <xdr:row>25</xdr:row>
      <xdr:rowOff>12342</xdr:rowOff>
    </xdr:to>
    <xdr:sp macro="" textlink="">
      <xdr:nvSpPr>
        <xdr:cNvPr id="153" name="Прямоугольник 152">
          <a:extLst>
            <a:ext uri="{FF2B5EF4-FFF2-40B4-BE49-F238E27FC236}">
              <a16:creationId xmlns:a16="http://schemas.microsoft.com/office/drawing/2014/main" id="{B67AD94F-065B-4AFD-963A-F05B19078C6F}"/>
            </a:ext>
          </a:extLst>
        </xdr:cNvPr>
        <xdr:cNvSpPr>
          <a:spLocks/>
        </xdr:cNvSpPr>
      </xdr:nvSpPr>
      <xdr:spPr>
        <a:xfrm>
          <a:off x="366779" y="10601913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25</xdr:row>
      <xdr:rowOff>26442</xdr:rowOff>
    </xdr:from>
    <xdr:to>
      <xdr:col>1</xdr:col>
      <xdr:colOff>1936</xdr:colOff>
      <xdr:row>26</xdr:row>
      <xdr:rowOff>12342</xdr:rowOff>
    </xdr:to>
    <xdr:sp macro="" textlink="">
      <xdr:nvSpPr>
        <xdr:cNvPr id="154" name="Прямоугольник 153">
          <a:extLst>
            <a:ext uri="{FF2B5EF4-FFF2-40B4-BE49-F238E27FC236}">
              <a16:creationId xmlns:a16="http://schemas.microsoft.com/office/drawing/2014/main" id="{6737F841-6E0A-4F4D-A0AB-BEF84E6E9A72}"/>
            </a:ext>
          </a:extLst>
        </xdr:cNvPr>
        <xdr:cNvSpPr>
          <a:spLocks/>
        </xdr:cNvSpPr>
      </xdr:nvSpPr>
      <xdr:spPr>
        <a:xfrm>
          <a:off x="366779" y="10792413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26</xdr:row>
      <xdr:rowOff>26442</xdr:rowOff>
    </xdr:from>
    <xdr:to>
      <xdr:col>1</xdr:col>
      <xdr:colOff>1936</xdr:colOff>
      <xdr:row>27</xdr:row>
      <xdr:rowOff>12342</xdr:rowOff>
    </xdr:to>
    <xdr:sp macro="" textlink="">
      <xdr:nvSpPr>
        <xdr:cNvPr id="155" name="Прямоугольник 154">
          <a:extLst>
            <a:ext uri="{FF2B5EF4-FFF2-40B4-BE49-F238E27FC236}">
              <a16:creationId xmlns:a16="http://schemas.microsoft.com/office/drawing/2014/main" id="{D486437E-7375-4E3E-9647-AD9B6A44E68B}"/>
            </a:ext>
          </a:extLst>
        </xdr:cNvPr>
        <xdr:cNvSpPr>
          <a:spLocks/>
        </xdr:cNvSpPr>
      </xdr:nvSpPr>
      <xdr:spPr>
        <a:xfrm>
          <a:off x="366779" y="10982913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</xdr:row>
      <xdr:rowOff>26442</xdr:rowOff>
    </xdr:from>
    <xdr:to>
      <xdr:col>1</xdr:col>
      <xdr:colOff>1936</xdr:colOff>
      <xdr:row>28</xdr:row>
      <xdr:rowOff>12342</xdr:rowOff>
    </xdr:to>
    <xdr:sp macro="" textlink="">
      <xdr:nvSpPr>
        <xdr:cNvPr id="156" name="Прямоугольник 155">
          <a:extLst>
            <a:ext uri="{FF2B5EF4-FFF2-40B4-BE49-F238E27FC236}">
              <a16:creationId xmlns:a16="http://schemas.microsoft.com/office/drawing/2014/main" id="{6FA96984-39FB-4D3B-A7B0-FED464F90ECD}"/>
            </a:ext>
          </a:extLst>
        </xdr:cNvPr>
        <xdr:cNvSpPr>
          <a:spLocks/>
        </xdr:cNvSpPr>
      </xdr:nvSpPr>
      <xdr:spPr>
        <a:xfrm>
          <a:off x="366779" y="11173413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205</xdr:row>
      <xdr:rowOff>26442</xdr:rowOff>
    </xdr:from>
    <xdr:to>
      <xdr:col>1</xdr:col>
      <xdr:colOff>1936</xdr:colOff>
      <xdr:row>206</xdr:row>
      <xdr:rowOff>12342</xdr:rowOff>
    </xdr:to>
    <xdr:sp macro="" textlink="">
      <xdr:nvSpPr>
        <xdr:cNvPr id="157" name="Прямоугольник 156">
          <a:extLst>
            <a:ext uri="{FF2B5EF4-FFF2-40B4-BE49-F238E27FC236}">
              <a16:creationId xmlns:a16="http://schemas.microsoft.com/office/drawing/2014/main" id="{589E22C6-6589-4863-BF9B-E7D41B6B5498}"/>
            </a:ext>
          </a:extLst>
        </xdr:cNvPr>
        <xdr:cNvSpPr>
          <a:spLocks/>
        </xdr:cNvSpPr>
      </xdr:nvSpPr>
      <xdr:spPr>
        <a:xfrm>
          <a:off x="366779" y="48282813"/>
          <a:ext cx="478800" cy="176400"/>
        </a:xfrm>
        <a:prstGeom prst="rect">
          <a:avLst/>
        </a:prstGeom>
        <a:blipFill>
          <a:blip xmlns:r="http://schemas.openxmlformats.org/officeDocument/2006/relationships" r:embed="rId7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206</xdr:row>
      <xdr:rowOff>26442</xdr:rowOff>
    </xdr:from>
    <xdr:to>
      <xdr:col>1</xdr:col>
      <xdr:colOff>1936</xdr:colOff>
      <xdr:row>207</xdr:row>
      <xdr:rowOff>12342</xdr:rowOff>
    </xdr:to>
    <xdr:sp macro="" textlink="">
      <xdr:nvSpPr>
        <xdr:cNvPr id="158" name="Прямоугольник 157">
          <a:extLst>
            <a:ext uri="{FF2B5EF4-FFF2-40B4-BE49-F238E27FC236}">
              <a16:creationId xmlns:a16="http://schemas.microsoft.com/office/drawing/2014/main" id="{F2B88440-C8C0-42D3-B95E-43071CDCDA0C}"/>
            </a:ext>
          </a:extLst>
        </xdr:cNvPr>
        <xdr:cNvSpPr>
          <a:spLocks/>
        </xdr:cNvSpPr>
      </xdr:nvSpPr>
      <xdr:spPr>
        <a:xfrm>
          <a:off x="366779" y="48473313"/>
          <a:ext cx="478800" cy="176400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207</xdr:row>
      <xdr:rowOff>26442</xdr:rowOff>
    </xdr:from>
    <xdr:to>
      <xdr:col>1</xdr:col>
      <xdr:colOff>1936</xdr:colOff>
      <xdr:row>208</xdr:row>
      <xdr:rowOff>12342</xdr:rowOff>
    </xdr:to>
    <xdr:sp macro="" textlink="">
      <xdr:nvSpPr>
        <xdr:cNvPr id="159" name="Прямоугольник 158">
          <a:extLst>
            <a:ext uri="{FF2B5EF4-FFF2-40B4-BE49-F238E27FC236}">
              <a16:creationId xmlns:a16="http://schemas.microsoft.com/office/drawing/2014/main" id="{A6DD7464-1EBA-4D38-8401-D384D56665A0}"/>
            </a:ext>
          </a:extLst>
        </xdr:cNvPr>
        <xdr:cNvSpPr>
          <a:spLocks/>
        </xdr:cNvSpPr>
      </xdr:nvSpPr>
      <xdr:spPr>
        <a:xfrm>
          <a:off x="366779" y="48663813"/>
          <a:ext cx="478800" cy="176400"/>
        </a:xfrm>
        <a:prstGeom prst="rect">
          <a:avLst/>
        </a:prstGeom>
        <a:blipFill>
          <a:blip xmlns:r="http://schemas.openxmlformats.org/officeDocument/2006/relationships" r:embed="rId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208</xdr:row>
      <xdr:rowOff>26442</xdr:rowOff>
    </xdr:from>
    <xdr:to>
      <xdr:col>1</xdr:col>
      <xdr:colOff>1936</xdr:colOff>
      <xdr:row>209</xdr:row>
      <xdr:rowOff>12342</xdr:rowOff>
    </xdr:to>
    <xdr:sp macro="" textlink="">
      <xdr:nvSpPr>
        <xdr:cNvPr id="160" name="Прямоугольник 159">
          <a:extLst>
            <a:ext uri="{FF2B5EF4-FFF2-40B4-BE49-F238E27FC236}">
              <a16:creationId xmlns:a16="http://schemas.microsoft.com/office/drawing/2014/main" id="{8E5CCCF2-4F0D-47B6-9387-133A43C11C02}"/>
            </a:ext>
          </a:extLst>
        </xdr:cNvPr>
        <xdr:cNvSpPr>
          <a:spLocks/>
        </xdr:cNvSpPr>
      </xdr:nvSpPr>
      <xdr:spPr>
        <a:xfrm>
          <a:off x="366779" y="48854313"/>
          <a:ext cx="478800" cy="176400"/>
        </a:xfrm>
        <a:prstGeom prst="rect">
          <a:avLst/>
        </a:prstGeom>
        <a:blipFill>
          <a:blip xmlns:r="http://schemas.openxmlformats.org/officeDocument/2006/relationships" r:embed="rId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210</xdr:row>
      <xdr:rowOff>26441</xdr:rowOff>
    </xdr:from>
    <xdr:to>
      <xdr:col>1</xdr:col>
      <xdr:colOff>1936</xdr:colOff>
      <xdr:row>211</xdr:row>
      <xdr:rowOff>12341</xdr:rowOff>
    </xdr:to>
    <xdr:sp macro="" textlink="">
      <xdr:nvSpPr>
        <xdr:cNvPr id="161" name="Прямоугольник 160">
          <a:extLst>
            <a:ext uri="{FF2B5EF4-FFF2-40B4-BE49-F238E27FC236}">
              <a16:creationId xmlns:a16="http://schemas.microsoft.com/office/drawing/2014/main" id="{AC847666-6CD7-4F5B-BB7B-0CF773B4BA02}"/>
            </a:ext>
          </a:extLst>
        </xdr:cNvPr>
        <xdr:cNvSpPr>
          <a:spLocks/>
        </xdr:cNvSpPr>
      </xdr:nvSpPr>
      <xdr:spPr>
        <a:xfrm>
          <a:off x="366779" y="49235312"/>
          <a:ext cx="478800" cy="176400"/>
        </a:xfrm>
        <a:prstGeom prst="rect">
          <a:avLst/>
        </a:prstGeom>
        <a:blipFill>
          <a:blip xmlns:r="http://schemas.openxmlformats.org/officeDocument/2006/relationships" r:embed="rId78" cstate="screen">
            <a:extLst>
              <a:ext uri="{BEBA8EAE-BF5A-486C-A8C5-ECC9F3942E4B}">
                <a14:imgProps xmlns:a14="http://schemas.microsoft.com/office/drawing/2010/main">
                  <a14:imgLayer r:embed="rId79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212</xdr:row>
      <xdr:rowOff>25564</xdr:rowOff>
    </xdr:from>
    <xdr:to>
      <xdr:col>1</xdr:col>
      <xdr:colOff>1936</xdr:colOff>
      <xdr:row>213</xdr:row>
      <xdr:rowOff>11464</xdr:rowOff>
    </xdr:to>
    <xdr:sp macro="" textlink="">
      <xdr:nvSpPr>
        <xdr:cNvPr id="162" name="Прямоугольник 161">
          <a:extLst>
            <a:ext uri="{FF2B5EF4-FFF2-40B4-BE49-F238E27FC236}">
              <a16:creationId xmlns:a16="http://schemas.microsoft.com/office/drawing/2014/main" id="{DD85EAA8-086C-4BEA-9CE3-71AA129BC4C4}"/>
            </a:ext>
          </a:extLst>
        </xdr:cNvPr>
        <xdr:cNvSpPr>
          <a:spLocks/>
        </xdr:cNvSpPr>
      </xdr:nvSpPr>
      <xdr:spPr>
        <a:xfrm>
          <a:off x="366779" y="496154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213</xdr:row>
      <xdr:rowOff>25564</xdr:rowOff>
    </xdr:from>
    <xdr:to>
      <xdr:col>1</xdr:col>
      <xdr:colOff>1936</xdr:colOff>
      <xdr:row>214</xdr:row>
      <xdr:rowOff>11464</xdr:rowOff>
    </xdr:to>
    <xdr:sp macro="" textlink="">
      <xdr:nvSpPr>
        <xdr:cNvPr id="163" name="Прямоугольник 162">
          <a:extLst>
            <a:ext uri="{FF2B5EF4-FFF2-40B4-BE49-F238E27FC236}">
              <a16:creationId xmlns:a16="http://schemas.microsoft.com/office/drawing/2014/main" id="{BB9AA9F6-69E9-46E3-8352-66E5DE7C9081}"/>
            </a:ext>
          </a:extLst>
        </xdr:cNvPr>
        <xdr:cNvSpPr>
          <a:spLocks/>
        </xdr:cNvSpPr>
      </xdr:nvSpPr>
      <xdr:spPr>
        <a:xfrm>
          <a:off x="366779" y="498059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214</xdr:row>
      <xdr:rowOff>25564</xdr:rowOff>
    </xdr:from>
    <xdr:to>
      <xdr:col>1</xdr:col>
      <xdr:colOff>1936</xdr:colOff>
      <xdr:row>215</xdr:row>
      <xdr:rowOff>11464</xdr:rowOff>
    </xdr:to>
    <xdr:sp macro="" textlink="">
      <xdr:nvSpPr>
        <xdr:cNvPr id="164" name="Прямоугольник 163">
          <a:extLst>
            <a:ext uri="{FF2B5EF4-FFF2-40B4-BE49-F238E27FC236}">
              <a16:creationId xmlns:a16="http://schemas.microsoft.com/office/drawing/2014/main" id="{0EAA2E3E-0528-473F-B3FF-75AAB6E148AB}"/>
            </a:ext>
          </a:extLst>
        </xdr:cNvPr>
        <xdr:cNvSpPr>
          <a:spLocks/>
        </xdr:cNvSpPr>
      </xdr:nvSpPr>
      <xdr:spPr>
        <a:xfrm>
          <a:off x="366779" y="499964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215</xdr:row>
      <xdr:rowOff>25564</xdr:rowOff>
    </xdr:from>
    <xdr:to>
      <xdr:col>1</xdr:col>
      <xdr:colOff>1936</xdr:colOff>
      <xdr:row>216</xdr:row>
      <xdr:rowOff>11464</xdr:rowOff>
    </xdr:to>
    <xdr:sp macro="" textlink="">
      <xdr:nvSpPr>
        <xdr:cNvPr id="165" name="Прямоугольник 164">
          <a:extLst>
            <a:ext uri="{FF2B5EF4-FFF2-40B4-BE49-F238E27FC236}">
              <a16:creationId xmlns:a16="http://schemas.microsoft.com/office/drawing/2014/main" id="{C1E53577-B140-4C75-834C-320BB6E15E85}"/>
            </a:ext>
          </a:extLst>
        </xdr:cNvPr>
        <xdr:cNvSpPr>
          <a:spLocks/>
        </xdr:cNvSpPr>
      </xdr:nvSpPr>
      <xdr:spPr>
        <a:xfrm>
          <a:off x="366779" y="501869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216</xdr:row>
      <xdr:rowOff>25564</xdr:rowOff>
    </xdr:from>
    <xdr:to>
      <xdr:col>1</xdr:col>
      <xdr:colOff>1936</xdr:colOff>
      <xdr:row>217</xdr:row>
      <xdr:rowOff>11464</xdr:rowOff>
    </xdr:to>
    <xdr:sp macro="" textlink="">
      <xdr:nvSpPr>
        <xdr:cNvPr id="166" name="Прямоугольник 165">
          <a:extLst>
            <a:ext uri="{FF2B5EF4-FFF2-40B4-BE49-F238E27FC236}">
              <a16:creationId xmlns:a16="http://schemas.microsoft.com/office/drawing/2014/main" id="{EDE2BD53-D70D-4F4D-9E54-21A3832D31B1}"/>
            </a:ext>
          </a:extLst>
        </xdr:cNvPr>
        <xdr:cNvSpPr>
          <a:spLocks/>
        </xdr:cNvSpPr>
      </xdr:nvSpPr>
      <xdr:spPr>
        <a:xfrm>
          <a:off x="366779" y="503774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217</xdr:row>
      <xdr:rowOff>25564</xdr:rowOff>
    </xdr:from>
    <xdr:to>
      <xdr:col>1</xdr:col>
      <xdr:colOff>1936</xdr:colOff>
      <xdr:row>218</xdr:row>
      <xdr:rowOff>11464</xdr:rowOff>
    </xdr:to>
    <xdr:sp macro="" textlink="">
      <xdr:nvSpPr>
        <xdr:cNvPr id="167" name="Прямоугольник 166">
          <a:extLst>
            <a:ext uri="{FF2B5EF4-FFF2-40B4-BE49-F238E27FC236}">
              <a16:creationId xmlns:a16="http://schemas.microsoft.com/office/drawing/2014/main" id="{7842F0D4-50C6-440B-8218-39F2EDC692AF}"/>
            </a:ext>
          </a:extLst>
        </xdr:cNvPr>
        <xdr:cNvSpPr>
          <a:spLocks/>
        </xdr:cNvSpPr>
      </xdr:nvSpPr>
      <xdr:spPr>
        <a:xfrm>
          <a:off x="366779" y="505679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218</xdr:row>
      <xdr:rowOff>26442</xdr:rowOff>
    </xdr:from>
    <xdr:to>
      <xdr:col>1</xdr:col>
      <xdr:colOff>1936</xdr:colOff>
      <xdr:row>219</xdr:row>
      <xdr:rowOff>12342</xdr:rowOff>
    </xdr:to>
    <xdr:sp macro="" textlink="">
      <xdr:nvSpPr>
        <xdr:cNvPr id="168" name="Прямоугольник 167">
          <a:extLst>
            <a:ext uri="{FF2B5EF4-FFF2-40B4-BE49-F238E27FC236}">
              <a16:creationId xmlns:a16="http://schemas.microsoft.com/office/drawing/2014/main" id="{00BF2644-AD7D-4FBE-8390-9CAAB891434C}"/>
            </a:ext>
          </a:extLst>
        </xdr:cNvPr>
        <xdr:cNvSpPr>
          <a:spLocks/>
        </xdr:cNvSpPr>
      </xdr:nvSpPr>
      <xdr:spPr>
        <a:xfrm>
          <a:off x="366779" y="50759313"/>
          <a:ext cx="478800" cy="176400"/>
        </a:xfrm>
        <a:prstGeom prst="rect">
          <a:avLst/>
        </a:prstGeom>
        <a:blipFill>
          <a:blip xmlns:r="http://schemas.openxmlformats.org/officeDocument/2006/relationships" r:embed="rId8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219</xdr:row>
      <xdr:rowOff>26442</xdr:rowOff>
    </xdr:from>
    <xdr:to>
      <xdr:col>1</xdr:col>
      <xdr:colOff>1936</xdr:colOff>
      <xdr:row>220</xdr:row>
      <xdr:rowOff>12342</xdr:rowOff>
    </xdr:to>
    <xdr:sp macro="" textlink="">
      <xdr:nvSpPr>
        <xdr:cNvPr id="169" name="Прямоугольник 168">
          <a:extLst>
            <a:ext uri="{FF2B5EF4-FFF2-40B4-BE49-F238E27FC236}">
              <a16:creationId xmlns:a16="http://schemas.microsoft.com/office/drawing/2014/main" id="{D5479A03-B65F-4FE8-9773-6B3328485FC3}"/>
            </a:ext>
          </a:extLst>
        </xdr:cNvPr>
        <xdr:cNvSpPr>
          <a:spLocks/>
        </xdr:cNvSpPr>
      </xdr:nvSpPr>
      <xdr:spPr>
        <a:xfrm>
          <a:off x="366779" y="509498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220</xdr:row>
      <xdr:rowOff>26442</xdr:rowOff>
    </xdr:from>
    <xdr:to>
      <xdr:col>1</xdr:col>
      <xdr:colOff>1936</xdr:colOff>
      <xdr:row>221</xdr:row>
      <xdr:rowOff>12342</xdr:rowOff>
    </xdr:to>
    <xdr:sp macro="" textlink="">
      <xdr:nvSpPr>
        <xdr:cNvPr id="170" name="Прямоугольник 169">
          <a:extLst>
            <a:ext uri="{FF2B5EF4-FFF2-40B4-BE49-F238E27FC236}">
              <a16:creationId xmlns:a16="http://schemas.microsoft.com/office/drawing/2014/main" id="{4732F3D3-D6F5-43E6-8DD5-E4C5BC3EBBC5}"/>
            </a:ext>
          </a:extLst>
        </xdr:cNvPr>
        <xdr:cNvSpPr>
          <a:spLocks/>
        </xdr:cNvSpPr>
      </xdr:nvSpPr>
      <xdr:spPr>
        <a:xfrm>
          <a:off x="366779" y="51140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221</xdr:row>
      <xdr:rowOff>26442</xdr:rowOff>
    </xdr:from>
    <xdr:to>
      <xdr:col>1</xdr:col>
      <xdr:colOff>1936</xdr:colOff>
      <xdr:row>222</xdr:row>
      <xdr:rowOff>12342</xdr:rowOff>
    </xdr:to>
    <xdr:sp macro="" textlink="">
      <xdr:nvSpPr>
        <xdr:cNvPr id="171" name="Прямоугольник 170">
          <a:extLst>
            <a:ext uri="{FF2B5EF4-FFF2-40B4-BE49-F238E27FC236}">
              <a16:creationId xmlns:a16="http://schemas.microsoft.com/office/drawing/2014/main" id="{8085FED3-15D4-4FED-8A33-65D6F7044A9E}"/>
            </a:ext>
          </a:extLst>
        </xdr:cNvPr>
        <xdr:cNvSpPr>
          <a:spLocks/>
        </xdr:cNvSpPr>
      </xdr:nvSpPr>
      <xdr:spPr>
        <a:xfrm>
          <a:off x="366779" y="513308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222</xdr:row>
      <xdr:rowOff>26442</xdr:rowOff>
    </xdr:from>
    <xdr:to>
      <xdr:col>1</xdr:col>
      <xdr:colOff>1936</xdr:colOff>
      <xdr:row>223</xdr:row>
      <xdr:rowOff>12342</xdr:rowOff>
    </xdr:to>
    <xdr:sp macro="" textlink="">
      <xdr:nvSpPr>
        <xdr:cNvPr id="172" name="Прямоугольник 171">
          <a:extLst>
            <a:ext uri="{FF2B5EF4-FFF2-40B4-BE49-F238E27FC236}">
              <a16:creationId xmlns:a16="http://schemas.microsoft.com/office/drawing/2014/main" id="{2E5236AE-22B3-4338-814E-B6CC1175EC5C}"/>
            </a:ext>
          </a:extLst>
        </xdr:cNvPr>
        <xdr:cNvSpPr>
          <a:spLocks/>
        </xdr:cNvSpPr>
      </xdr:nvSpPr>
      <xdr:spPr>
        <a:xfrm>
          <a:off x="366779" y="51521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223</xdr:row>
      <xdr:rowOff>25564</xdr:rowOff>
    </xdr:from>
    <xdr:to>
      <xdr:col>1</xdr:col>
      <xdr:colOff>1936</xdr:colOff>
      <xdr:row>224</xdr:row>
      <xdr:rowOff>11464</xdr:rowOff>
    </xdr:to>
    <xdr:sp macro="" textlink="">
      <xdr:nvSpPr>
        <xdr:cNvPr id="173" name="Прямоугольник 172">
          <a:extLst>
            <a:ext uri="{FF2B5EF4-FFF2-40B4-BE49-F238E27FC236}">
              <a16:creationId xmlns:a16="http://schemas.microsoft.com/office/drawing/2014/main" id="{CF38934E-8635-428A-9940-666FE901D38B}"/>
            </a:ext>
          </a:extLst>
        </xdr:cNvPr>
        <xdr:cNvSpPr>
          <a:spLocks/>
        </xdr:cNvSpPr>
      </xdr:nvSpPr>
      <xdr:spPr>
        <a:xfrm>
          <a:off x="366779" y="51710935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224</xdr:row>
      <xdr:rowOff>25564</xdr:rowOff>
    </xdr:from>
    <xdr:to>
      <xdr:col>1</xdr:col>
      <xdr:colOff>1936</xdr:colOff>
      <xdr:row>225</xdr:row>
      <xdr:rowOff>11464</xdr:rowOff>
    </xdr:to>
    <xdr:sp macro="" textlink="">
      <xdr:nvSpPr>
        <xdr:cNvPr id="174" name="Прямоугольник 173">
          <a:extLst>
            <a:ext uri="{FF2B5EF4-FFF2-40B4-BE49-F238E27FC236}">
              <a16:creationId xmlns:a16="http://schemas.microsoft.com/office/drawing/2014/main" id="{90B56D87-178B-484D-9F10-C4F2E445EBC6}"/>
            </a:ext>
          </a:extLst>
        </xdr:cNvPr>
        <xdr:cNvSpPr>
          <a:spLocks/>
        </xdr:cNvSpPr>
      </xdr:nvSpPr>
      <xdr:spPr>
        <a:xfrm>
          <a:off x="366779" y="51901435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225</xdr:row>
      <xdr:rowOff>25564</xdr:rowOff>
    </xdr:from>
    <xdr:to>
      <xdr:col>1</xdr:col>
      <xdr:colOff>1936</xdr:colOff>
      <xdr:row>226</xdr:row>
      <xdr:rowOff>11464</xdr:rowOff>
    </xdr:to>
    <xdr:sp macro="" textlink="">
      <xdr:nvSpPr>
        <xdr:cNvPr id="175" name="Прямоугольник 174">
          <a:extLst>
            <a:ext uri="{FF2B5EF4-FFF2-40B4-BE49-F238E27FC236}">
              <a16:creationId xmlns:a16="http://schemas.microsoft.com/office/drawing/2014/main" id="{E540BF12-0B2E-45E1-B001-1D9A481FDFF0}"/>
            </a:ext>
          </a:extLst>
        </xdr:cNvPr>
        <xdr:cNvSpPr>
          <a:spLocks/>
        </xdr:cNvSpPr>
      </xdr:nvSpPr>
      <xdr:spPr>
        <a:xfrm>
          <a:off x="366779" y="52091935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228</xdr:row>
      <xdr:rowOff>26442</xdr:rowOff>
    </xdr:from>
    <xdr:to>
      <xdr:col>1</xdr:col>
      <xdr:colOff>1936</xdr:colOff>
      <xdr:row>229</xdr:row>
      <xdr:rowOff>12342</xdr:rowOff>
    </xdr:to>
    <xdr:sp macro="" textlink="">
      <xdr:nvSpPr>
        <xdr:cNvPr id="176" name="Прямоугольник 175">
          <a:extLst>
            <a:ext uri="{FF2B5EF4-FFF2-40B4-BE49-F238E27FC236}">
              <a16:creationId xmlns:a16="http://schemas.microsoft.com/office/drawing/2014/main" id="{1A35197E-112D-4269-9C07-5C454994E397}"/>
            </a:ext>
          </a:extLst>
        </xdr:cNvPr>
        <xdr:cNvSpPr>
          <a:spLocks/>
        </xdr:cNvSpPr>
      </xdr:nvSpPr>
      <xdr:spPr>
        <a:xfrm>
          <a:off x="366779" y="52664313"/>
          <a:ext cx="478800" cy="176400"/>
        </a:xfrm>
        <a:prstGeom prst="rect">
          <a:avLst/>
        </a:prstGeom>
        <a:blipFill>
          <a:blip xmlns:r="http://schemas.openxmlformats.org/officeDocument/2006/relationships" r:embed="rId8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229</xdr:row>
      <xdr:rowOff>26442</xdr:rowOff>
    </xdr:from>
    <xdr:to>
      <xdr:col>1</xdr:col>
      <xdr:colOff>1936</xdr:colOff>
      <xdr:row>230</xdr:row>
      <xdr:rowOff>12342</xdr:rowOff>
    </xdr:to>
    <xdr:sp macro="" textlink="">
      <xdr:nvSpPr>
        <xdr:cNvPr id="177" name="Прямоугольник 176">
          <a:extLst>
            <a:ext uri="{FF2B5EF4-FFF2-40B4-BE49-F238E27FC236}">
              <a16:creationId xmlns:a16="http://schemas.microsoft.com/office/drawing/2014/main" id="{13973818-B92E-4476-A3F4-E6E329AEB18E}"/>
            </a:ext>
          </a:extLst>
        </xdr:cNvPr>
        <xdr:cNvSpPr>
          <a:spLocks/>
        </xdr:cNvSpPr>
      </xdr:nvSpPr>
      <xdr:spPr>
        <a:xfrm>
          <a:off x="366779" y="52854813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230</xdr:row>
      <xdr:rowOff>26442</xdr:rowOff>
    </xdr:from>
    <xdr:to>
      <xdr:col>1</xdr:col>
      <xdr:colOff>1936</xdr:colOff>
      <xdr:row>231</xdr:row>
      <xdr:rowOff>12342</xdr:rowOff>
    </xdr:to>
    <xdr:sp macro="" textlink="">
      <xdr:nvSpPr>
        <xdr:cNvPr id="178" name="Прямоугольник 177">
          <a:extLst>
            <a:ext uri="{FF2B5EF4-FFF2-40B4-BE49-F238E27FC236}">
              <a16:creationId xmlns:a16="http://schemas.microsoft.com/office/drawing/2014/main" id="{F88C5C74-9CE5-42DB-B728-8C86B45B3869}"/>
            </a:ext>
          </a:extLst>
        </xdr:cNvPr>
        <xdr:cNvSpPr>
          <a:spLocks/>
        </xdr:cNvSpPr>
      </xdr:nvSpPr>
      <xdr:spPr>
        <a:xfrm>
          <a:off x="366779" y="53045313"/>
          <a:ext cx="478800" cy="176400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231</xdr:row>
      <xdr:rowOff>26442</xdr:rowOff>
    </xdr:from>
    <xdr:to>
      <xdr:col>1</xdr:col>
      <xdr:colOff>1936</xdr:colOff>
      <xdr:row>232</xdr:row>
      <xdr:rowOff>12342</xdr:rowOff>
    </xdr:to>
    <xdr:sp macro="" textlink="">
      <xdr:nvSpPr>
        <xdr:cNvPr id="179" name="Прямоугольник 178">
          <a:extLst>
            <a:ext uri="{FF2B5EF4-FFF2-40B4-BE49-F238E27FC236}">
              <a16:creationId xmlns:a16="http://schemas.microsoft.com/office/drawing/2014/main" id="{BE4DDDAB-5DCC-4AAB-8702-E9887A877EEA}"/>
            </a:ext>
          </a:extLst>
        </xdr:cNvPr>
        <xdr:cNvSpPr>
          <a:spLocks/>
        </xdr:cNvSpPr>
      </xdr:nvSpPr>
      <xdr:spPr>
        <a:xfrm>
          <a:off x="366779" y="53235813"/>
          <a:ext cx="478800" cy="176400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232</xdr:row>
      <xdr:rowOff>26442</xdr:rowOff>
    </xdr:from>
    <xdr:to>
      <xdr:col>1</xdr:col>
      <xdr:colOff>1936</xdr:colOff>
      <xdr:row>233</xdr:row>
      <xdr:rowOff>12342</xdr:rowOff>
    </xdr:to>
    <xdr:sp macro="" textlink="">
      <xdr:nvSpPr>
        <xdr:cNvPr id="180" name="Прямоугольник 179">
          <a:extLst>
            <a:ext uri="{FF2B5EF4-FFF2-40B4-BE49-F238E27FC236}">
              <a16:creationId xmlns:a16="http://schemas.microsoft.com/office/drawing/2014/main" id="{15F7000F-95F8-46E5-A2E4-23AC3493E819}"/>
            </a:ext>
          </a:extLst>
        </xdr:cNvPr>
        <xdr:cNvSpPr>
          <a:spLocks/>
        </xdr:cNvSpPr>
      </xdr:nvSpPr>
      <xdr:spPr>
        <a:xfrm>
          <a:off x="366779" y="53426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233</xdr:row>
      <xdr:rowOff>26442</xdr:rowOff>
    </xdr:from>
    <xdr:to>
      <xdr:col>1</xdr:col>
      <xdr:colOff>1936</xdr:colOff>
      <xdr:row>234</xdr:row>
      <xdr:rowOff>12342</xdr:rowOff>
    </xdr:to>
    <xdr:sp macro="" textlink="">
      <xdr:nvSpPr>
        <xdr:cNvPr id="181" name="Прямоугольник 180">
          <a:extLst>
            <a:ext uri="{FF2B5EF4-FFF2-40B4-BE49-F238E27FC236}">
              <a16:creationId xmlns:a16="http://schemas.microsoft.com/office/drawing/2014/main" id="{6CF4743D-773E-4F31-BA94-14A93C2ABF47}"/>
            </a:ext>
          </a:extLst>
        </xdr:cNvPr>
        <xdr:cNvSpPr>
          <a:spLocks/>
        </xdr:cNvSpPr>
      </xdr:nvSpPr>
      <xdr:spPr>
        <a:xfrm>
          <a:off x="366779" y="536168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234</xdr:row>
      <xdr:rowOff>26442</xdr:rowOff>
    </xdr:from>
    <xdr:to>
      <xdr:col>1</xdr:col>
      <xdr:colOff>1936</xdr:colOff>
      <xdr:row>235</xdr:row>
      <xdr:rowOff>12342</xdr:rowOff>
    </xdr:to>
    <xdr:sp macro="" textlink="">
      <xdr:nvSpPr>
        <xdr:cNvPr id="182" name="Прямоугольник 181">
          <a:extLst>
            <a:ext uri="{FF2B5EF4-FFF2-40B4-BE49-F238E27FC236}">
              <a16:creationId xmlns:a16="http://schemas.microsoft.com/office/drawing/2014/main" id="{F74D156D-1B58-4423-BEF5-37AF3C4E6DD9}"/>
            </a:ext>
          </a:extLst>
        </xdr:cNvPr>
        <xdr:cNvSpPr>
          <a:spLocks/>
        </xdr:cNvSpPr>
      </xdr:nvSpPr>
      <xdr:spPr>
        <a:xfrm>
          <a:off x="366779" y="53807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235</xdr:row>
      <xdr:rowOff>26442</xdr:rowOff>
    </xdr:from>
    <xdr:to>
      <xdr:col>1</xdr:col>
      <xdr:colOff>1936</xdr:colOff>
      <xdr:row>236</xdr:row>
      <xdr:rowOff>12342</xdr:rowOff>
    </xdr:to>
    <xdr:sp macro="" textlink="">
      <xdr:nvSpPr>
        <xdr:cNvPr id="183" name="Прямоугольник 182">
          <a:extLst>
            <a:ext uri="{FF2B5EF4-FFF2-40B4-BE49-F238E27FC236}">
              <a16:creationId xmlns:a16="http://schemas.microsoft.com/office/drawing/2014/main" id="{DD991A1A-5675-4C7D-8A5D-C9D29A1C68A5}"/>
            </a:ext>
          </a:extLst>
        </xdr:cNvPr>
        <xdr:cNvSpPr>
          <a:spLocks/>
        </xdr:cNvSpPr>
      </xdr:nvSpPr>
      <xdr:spPr>
        <a:xfrm>
          <a:off x="366779" y="539978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236</xdr:row>
      <xdr:rowOff>26442</xdr:rowOff>
    </xdr:from>
    <xdr:to>
      <xdr:col>1</xdr:col>
      <xdr:colOff>1936</xdr:colOff>
      <xdr:row>237</xdr:row>
      <xdr:rowOff>12342</xdr:rowOff>
    </xdr:to>
    <xdr:sp macro="" textlink="">
      <xdr:nvSpPr>
        <xdr:cNvPr id="184" name="Прямоугольник 183">
          <a:extLst>
            <a:ext uri="{FF2B5EF4-FFF2-40B4-BE49-F238E27FC236}">
              <a16:creationId xmlns:a16="http://schemas.microsoft.com/office/drawing/2014/main" id="{8CBA6F63-6F8E-4D39-81E1-7272F72D2D64}"/>
            </a:ext>
          </a:extLst>
        </xdr:cNvPr>
        <xdr:cNvSpPr>
          <a:spLocks/>
        </xdr:cNvSpPr>
      </xdr:nvSpPr>
      <xdr:spPr>
        <a:xfrm>
          <a:off x="366779" y="54188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237</xdr:row>
      <xdr:rowOff>26442</xdr:rowOff>
    </xdr:from>
    <xdr:to>
      <xdr:col>1</xdr:col>
      <xdr:colOff>1936</xdr:colOff>
      <xdr:row>238</xdr:row>
      <xdr:rowOff>12342</xdr:rowOff>
    </xdr:to>
    <xdr:sp macro="" textlink="">
      <xdr:nvSpPr>
        <xdr:cNvPr id="185" name="Прямоугольник 184">
          <a:extLst>
            <a:ext uri="{FF2B5EF4-FFF2-40B4-BE49-F238E27FC236}">
              <a16:creationId xmlns:a16="http://schemas.microsoft.com/office/drawing/2014/main" id="{550C4CCD-AA84-4E97-A059-2869119430BE}"/>
            </a:ext>
          </a:extLst>
        </xdr:cNvPr>
        <xdr:cNvSpPr>
          <a:spLocks/>
        </xdr:cNvSpPr>
      </xdr:nvSpPr>
      <xdr:spPr>
        <a:xfrm>
          <a:off x="366779" y="54378813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BEBA8EAE-BF5A-486C-A8C5-ECC9F3942E4B}">
                <a14:imgProps xmlns:a14="http://schemas.microsoft.com/office/drawing/2010/main">
                  <a14:imgLayer r:embed="rId8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238</xdr:row>
      <xdr:rowOff>26442</xdr:rowOff>
    </xdr:from>
    <xdr:to>
      <xdr:col>1</xdr:col>
      <xdr:colOff>1936</xdr:colOff>
      <xdr:row>239</xdr:row>
      <xdr:rowOff>12342</xdr:rowOff>
    </xdr:to>
    <xdr:sp macro="" textlink="">
      <xdr:nvSpPr>
        <xdr:cNvPr id="186" name="Прямоугольник 185">
          <a:extLst>
            <a:ext uri="{FF2B5EF4-FFF2-40B4-BE49-F238E27FC236}">
              <a16:creationId xmlns:a16="http://schemas.microsoft.com/office/drawing/2014/main" id="{9C7368E2-9685-472D-9656-7F8411671746}"/>
            </a:ext>
          </a:extLst>
        </xdr:cNvPr>
        <xdr:cNvSpPr>
          <a:spLocks/>
        </xdr:cNvSpPr>
      </xdr:nvSpPr>
      <xdr:spPr>
        <a:xfrm>
          <a:off x="366779" y="54569313"/>
          <a:ext cx="478800" cy="176400"/>
        </a:xfrm>
        <a:prstGeom prst="rect">
          <a:avLst/>
        </a:prstGeom>
        <a:blipFill>
          <a:blip xmlns:r="http://schemas.openxmlformats.org/officeDocument/2006/relationships" r:embed="rId8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239</xdr:row>
      <xdr:rowOff>26442</xdr:rowOff>
    </xdr:from>
    <xdr:to>
      <xdr:col>1</xdr:col>
      <xdr:colOff>1936</xdr:colOff>
      <xdr:row>240</xdr:row>
      <xdr:rowOff>12342</xdr:rowOff>
    </xdr:to>
    <xdr:sp macro="" textlink="">
      <xdr:nvSpPr>
        <xdr:cNvPr id="187" name="Прямоугольник 186">
          <a:extLst>
            <a:ext uri="{FF2B5EF4-FFF2-40B4-BE49-F238E27FC236}">
              <a16:creationId xmlns:a16="http://schemas.microsoft.com/office/drawing/2014/main" id="{5465B973-9AA4-4030-A4B3-8FA226137811}"/>
            </a:ext>
          </a:extLst>
        </xdr:cNvPr>
        <xdr:cNvSpPr>
          <a:spLocks/>
        </xdr:cNvSpPr>
      </xdr:nvSpPr>
      <xdr:spPr>
        <a:xfrm>
          <a:off x="366779" y="54759813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240</xdr:row>
      <xdr:rowOff>26442</xdr:rowOff>
    </xdr:from>
    <xdr:to>
      <xdr:col>1</xdr:col>
      <xdr:colOff>1936</xdr:colOff>
      <xdr:row>241</xdr:row>
      <xdr:rowOff>12342</xdr:rowOff>
    </xdr:to>
    <xdr:sp macro="" textlink="">
      <xdr:nvSpPr>
        <xdr:cNvPr id="188" name="Прямоугольник 187">
          <a:extLst>
            <a:ext uri="{FF2B5EF4-FFF2-40B4-BE49-F238E27FC236}">
              <a16:creationId xmlns:a16="http://schemas.microsoft.com/office/drawing/2014/main" id="{5534E077-CE52-4A75-90AB-E35411133EEA}"/>
            </a:ext>
          </a:extLst>
        </xdr:cNvPr>
        <xdr:cNvSpPr>
          <a:spLocks/>
        </xdr:cNvSpPr>
      </xdr:nvSpPr>
      <xdr:spPr>
        <a:xfrm>
          <a:off x="366779" y="54950313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131</xdr:row>
      <xdr:rowOff>13221</xdr:rowOff>
    </xdr:from>
    <xdr:to>
      <xdr:col>1</xdr:col>
      <xdr:colOff>1936</xdr:colOff>
      <xdr:row>131</xdr:row>
      <xdr:rowOff>189621</xdr:rowOff>
    </xdr:to>
    <xdr:sp macro="" textlink="">
      <xdr:nvSpPr>
        <xdr:cNvPr id="189" name="Прямоугольник 188">
          <a:extLst>
            <a:ext uri="{FF2B5EF4-FFF2-40B4-BE49-F238E27FC236}">
              <a16:creationId xmlns:a16="http://schemas.microsoft.com/office/drawing/2014/main" id="{E683BC47-8804-4813-A818-7E335E041BFE}"/>
            </a:ext>
          </a:extLst>
        </xdr:cNvPr>
        <xdr:cNvSpPr>
          <a:spLocks/>
        </xdr:cNvSpPr>
      </xdr:nvSpPr>
      <xdr:spPr>
        <a:xfrm>
          <a:off x="366779" y="55127592"/>
          <a:ext cx="478800" cy="176400"/>
        </a:xfrm>
        <a:prstGeom prst="rect">
          <a:avLst/>
        </a:prstGeom>
        <a:blipFill>
          <a:blip xmlns:r="http://schemas.openxmlformats.org/officeDocument/2006/relationships" r:embed="rId9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138</xdr:row>
      <xdr:rowOff>26442</xdr:rowOff>
    </xdr:from>
    <xdr:to>
      <xdr:col>1</xdr:col>
      <xdr:colOff>1936</xdr:colOff>
      <xdr:row>139</xdr:row>
      <xdr:rowOff>12342</xdr:rowOff>
    </xdr:to>
    <xdr:sp macro="" textlink="">
      <xdr:nvSpPr>
        <xdr:cNvPr id="190" name="Прямоугольник 189">
          <a:extLst>
            <a:ext uri="{FF2B5EF4-FFF2-40B4-BE49-F238E27FC236}">
              <a16:creationId xmlns:a16="http://schemas.microsoft.com/office/drawing/2014/main" id="{E102269A-1981-47BE-9427-1EDCFD831EE5}"/>
            </a:ext>
          </a:extLst>
        </xdr:cNvPr>
        <xdr:cNvSpPr>
          <a:spLocks/>
        </xdr:cNvSpPr>
      </xdr:nvSpPr>
      <xdr:spPr>
        <a:xfrm>
          <a:off x="366779" y="34185813"/>
          <a:ext cx="478800" cy="176400"/>
        </a:xfrm>
        <a:prstGeom prst="rect">
          <a:avLst/>
        </a:prstGeom>
        <a:blipFill>
          <a:blip xmlns:r="http://schemas.openxmlformats.org/officeDocument/2006/relationships" r:embed="rId9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248</xdr:row>
      <xdr:rowOff>23810</xdr:rowOff>
    </xdr:from>
    <xdr:to>
      <xdr:col>1</xdr:col>
      <xdr:colOff>3298</xdr:colOff>
      <xdr:row>249</xdr:row>
      <xdr:rowOff>9710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id="{620531B1-B268-4898-9B00-22CA5299C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5673838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250</xdr:row>
      <xdr:rowOff>26442</xdr:rowOff>
    </xdr:from>
    <xdr:to>
      <xdr:col>1</xdr:col>
      <xdr:colOff>1936</xdr:colOff>
      <xdr:row>251</xdr:row>
      <xdr:rowOff>12342</xdr:rowOff>
    </xdr:to>
    <xdr:sp macro="" textlink="">
      <xdr:nvSpPr>
        <xdr:cNvPr id="192" name="Прямоугольник 191">
          <a:extLst>
            <a:ext uri="{FF2B5EF4-FFF2-40B4-BE49-F238E27FC236}">
              <a16:creationId xmlns:a16="http://schemas.microsoft.com/office/drawing/2014/main" id="{755CB25E-87A6-4D72-9CB9-A1A0C56C2769}"/>
            </a:ext>
          </a:extLst>
        </xdr:cNvPr>
        <xdr:cNvSpPr>
          <a:spLocks/>
        </xdr:cNvSpPr>
      </xdr:nvSpPr>
      <xdr:spPr>
        <a:xfrm>
          <a:off x="366779" y="57122013"/>
          <a:ext cx="478800" cy="176400"/>
        </a:xfrm>
        <a:prstGeom prst="rect">
          <a:avLst/>
        </a:prstGeom>
        <a:blipFill>
          <a:blip xmlns:r="http://schemas.openxmlformats.org/officeDocument/2006/relationships" r:embed="rId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</xdr:row>
      <xdr:rowOff>13221</xdr:rowOff>
    </xdr:from>
    <xdr:to>
      <xdr:col>1</xdr:col>
      <xdr:colOff>1936</xdr:colOff>
      <xdr:row>20</xdr:row>
      <xdr:rowOff>189621</xdr:rowOff>
    </xdr:to>
    <xdr:sp macro="" textlink="">
      <xdr:nvSpPr>
        <xdr:cNvPr id="193" name="Прямоугольник 192">
          <a:extLst>
            <a:ext uri="{FF2B5EF4-FFF2-40B4-BE49-F238E27FC236}">
              <a16:creationId xmlns:a16="http://schemas.microsoft.com/office/drawing/2014/main" id="{A0FBD52E-DBDB-4D20-AB22-CDE6B561570B}"/>
            </a:ext>
          </a:extLst>
        </xdr:cNvPr>
        <xdr:cNvSpPr>
          <a:spLocks/>
        </xdr:cNvSpPr>
      </xdr:nvSpPr>
      <xdr:spPr>
        <a:xfrm>
          <a:off x="366779" y="59242392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55</xdr:row>
      <xdr:rowOff>13221</xdr:rowOff>
    </xdr:from>
    <xdr:to>
      <xdr:col>1</xdr:col>
      <xdr:colOff>1936</xdr:colOff>
      <xdr:row>55</xdr:row>
      <xdr:rowOff>189621</xdr:rowOff>
    </xdr:to>
    <xdr:sp macro="" textlink="">
      <xdr:nvSpPr>
        <xdr:cNvPr id="194" name="Прямоугольник 193">
          <a:extLst>
            <a:ext uri="{FF2B5EF4-FFF2-40B4-BE49-F238E27FC236}">
              <a16:creationId xmlns:a16="http://schemas.microsoft.com/office/drawing/2014/main" id="{009682CC-B4A1-4214-934C-14DB149EBFAD}"/>
            </a:ext>
          </a:extLst>
        </xdr:cNvPr>
        <xdr:cNvSpPr>
          <a:spLocks/>
        </xdr:cNvSpPr>
      </xdr:nvSpPr>
      <xdr:spPr>
        <a:xfrm>
          <a:off x="366779" y="59813892"/>
          <a:ext cx="47880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BEBA8EAE-BF5A-486C-A8C5-ECC9F3942E4B}">
                <a14:imgProps xmlns:a14="http://schemas.microsoft.com/office/drawing/2010/main">
                  <a14:imgLayer r:embed="rId96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270</xdr:row>
      <xdr:rowOff>13221</xdr:rowOff>
    </xdr:from>
    <xdr:to>
      <xdr:col>1</xdr:col>
      <xdr:colOff>1936</xdr:colOff>
      <xdr:row>270</xdr:row>
      <xdr:rowOff>189621</xdr:rowOff>
    </xdr:to>
    <xdr:sp macro="" textlink="">
      <xdr:nvSpPr>
        <xdr:cNvPr id="195" name="Прямоугольник 194">
          <a:extLst>
            <a:ext uri="{FF2B5EF4-FFF2-40B4-BE49-F238E27FC236}">
              <a16:creationId xmlns:a16="http://schemas.microsoft.com/office/drawing/2014/main" id="{8A56997A-BCDD-4F7D-ADB1-AF133FC62EBB}"/>
            </a:ext>
          </a:extLst>
        </xdr:cNvPr>
        <xdr:cNvSpPr>
          <a:spLocks/>
        </xdr:cNvSpPr>
      </xdr:nvSpPr>
      <xdr:spPr>
        <a:xfrm>
          <a:off x="366779" y="60004392"/>
          <a:ext cx="47880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BEBA8EAE-BF5A-486C-A8C5-ECC9F3942E4B}">
                <a14:imgProps xmlns:a14="http://schemas.microsoft.com/office/drawing/2010/main">
                  <a14:imgLayer r:embed="rId96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58</xdr:row>
      <xdr:rowOff>13221</xdr:rowOff>
    </xdr:from>
    <xdr:to>
      <xdr:col>1</xdr:col>
      <xdr:colOff>1936</xdr:colOff>
      <xdr:row>58</xdr:row>
      <xdr:rowOff>189621</xdr:rowOff>
    </xdr:to>
    <xdr:sp macro="" textlink="">
      <xdr:nvSpPr>
        <xdr:cNvPr id="196" name="Прямоугольник 195">
          <a:extLst>
            <a:ext uri="{FF2B5EF4-FFF2-40B4-BE49-F238E27FC236}">
              <a16:creationId xmlns:a16="http://schemas.microsoft.com/office/drawing/2014/main" id="{EEA6C62F-1E5A-4836-A4A4-8B3E8B6EBA78}"/>
            </a:ext>
          </a:extLst>
        </xdr:cNvPr>
        <xdr:cNvSpPr>
          <a:spLocks/>
        </xdr:cNvSpPr>
      </xdr:nvSpPr>
      <xdr:spPr>
        <a:xfrm>
          <a:off x="366779" y="60194892"/>
          <a:ext cx="47880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271</xdr:row>
      <xdr:rowOff>13221</xdr:rowOff>
    </xdr:from>
    <xdr:to>
      <xdr:col>1</xdr:col>
      <xdr:colOff>1936</xdr:colOff>
      <xdr:row>271</xdr:row>
      <xdr:rowOff>189621</xdr:rowOff>
    </xdr:to>
    <xdr:sp macro="" textlink="">
      <xdr:nvSpPr>
        <xdr:cNvPr id="197" name="Прямоугольник 196">
          <a:extLst>
            <a:ext uri="{FF2B5EF4-FFF2-40B4-BE49-F238E27FC236}">
              <a16:creationId xmlns:a16="http://schemas.microsoft.com/office/drawing/2014/main" id="{ED536644-EE86-4C86-88F9-3D23EFD3D9C4}"/>
            </a:ext>
          </a:extLst>
        </xdr:cNvPr>
        <xdr:cNvSpPr>
          <a:spLocks/>
        </xdr:cNvSpPr>
      </xdr:nvSpPr>
      <xdr:spPr>
        <a:xfrm>
          <a:off x="366779" y="60385392"/>
          <a:ext cx="47880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272</xdr:row>
      <xdr:rowOff>13221</xdr:rowOff>
    </xdr:from>
    <xdr:to>
      <xdr:col>1</xdr:col>
      <xdr:colOff>1936</xdr:colOff>
      <xdr:row>272</xdr:row>
      <xdr:rowOff>189621</xdr:rowOff>
    </xdr:to>
    <xdr:sp macro="" textlink="">
      <xdr:nvSpPr>
        <xdr:cNvPr id="198" name="Прямоугольник 197">
          <a:extLst>
            <a:ext uri="{FF2B5EF4-FFF2-40B4-BE49-F238E27FC236}">
              <a16:creationId xmlns:a16="http://schemas.microsoft.com/office/drawing/2014/main" id="{B1546328-097A-48D1-ABEA-91EF420A770A}"/>
            </a:ext>
          </a:extLst>
        </xdr:cNvPr>
        <xdr:cNvSpPr>
          <a:spLocks/>
        </xdr:cNvSpPr>
      </xdr:nvSpPr>
      <xdr:spPr>
        <a:xfrm>
          <a:off x="366779" y="60575892"/>
          <a:ext cx="47880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80</xdr:row>
      <xdr:rowOff>13220</xdr:rowOff>
    </xdr:from>
    <xdr:to>
      <xdr:col>1</xdr:col>
      <xdr:colOff>1936</xdr:colOff>
      <xdr:row>80</xdr:row>
      <xdr:rowOff>189620</xdr:rowOff>
    </xdr:to>
    <xdr:sp macro="" textlink="">
      <xdr:nvSpPr>
        <xdr:cNvPr id="199" name="Прямоугольник 198">
          <a:extLst>
            <a:ext uri="{FF2B5EF4-FFF2-40B4-BE49-F238E27FC236}">
              <a16:creationId xmlns:a16="http://schemas.microsoft.com/office/drawing/2014/main" id="{08E250F5-124A-4DC6-BD4B-101FB8A5421F}"/>
            </a:ext>
          </a:extLst>
        </xdr:cNvPr>
        <xdr:cNvSpPr>
          <a:spLocks/>
        </xdr:cNvSpPr>
      </xdr:nvSpPr>
      <xdr:spPr>
        <a:xfrm>
          <a:off x="366779" y="6095689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102</xdr:row>
      <xdr:rowOff>13221</xdr:rowOff>
    </xdr:from>
    <xdr:to>
      <xdr:col>1</xdr:col>
      <xdr:colOff>1936</xdr:colOff>
      <xdr:row>102</xdr:row>
      <xdr:rowOff>189621</xdr:rowOff>
    </xdr:to>
    <xdr:sp macro="" textlink="">
      <xdr:nvSpPr>
        <xdr:cNvPr id="200" name="Прямоугольник 199">
          <a:extLst>
            <a:ext uri="{FF2B5EF4-FFF2-40B4-BE49-F238E27FC236}">
              <a16:creationId xmlns:a16="http://schemas.microsoft.com/office/drawing/2014/main" id="{39B38AEC-2D99-4C1A-B898-1546D432EFD0}"/>
            </a:ext>
          </a:extLst>
        </xdr:cNvPr>
        <xdr:cNvSpPr>
          <a:spLocks/>
        </xdr:cNvSpPr>
      </xdr:nvSpPr>
      <xdr:spPr>
        <a:xfrm>
          <a:off x="366779" y="61337892"/>
          <a:ext cx="478800" cy="176400"/>
        </a:xfrm>
        <a:prstGeom prst="rect">
          <a:avLst/>
        </a:prstGeom>
        <a:blipFill>
          <a:blip xmlns:r="http://schemas.openxmlformats.org/officeDocument/2006/relationships" r:embed="rId9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116</xdr:row>
      <xdr:rowOff>12343</xdr:rowOff>
    </xdr:from>
    <xdr:to>
      <xdr:col>1</xdr:col>
      <xdr:colOff>3298</xdr:colOff>
      <xdr:row>116</xdr:row>
      <xdr:rowOff>188743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24108B66-6943-425D-87C8-993E9C02FEA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61527514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63341</xdr:colOff>
      <xdr:row>273</xdr:row>
      <xdr:rowOff>12343</xdr:rowOff>
    </xdr:from>
    <xdr:to>
      <xdr:col>1</xdr:col>
      <xdr:colOff>3298</xdr:colOff>
      <xdr:row>273</xdr:row>
      <xdr:rowOff>188743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392E5010-B02F-4613-9FD4-17D6EBB6B50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61718014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63341</xdr:colOff>
      <xdr:row>138</xdr:row>
      <xdr:rowOff>13494</xdr:rowOff>
    </xdr:from>
    <xdr:to>
      <xdr:col>1</xdr:col>
      <xdr:colOff>3298</xdr:colOff>
      <xdr:row>138</xdr:row>
      <xdr:rowOff>189894</xdr:rowOff>
    </xdr:to>
    <xdr:sp macro="" textlink="">
      <xdr:nvSpPr>
        <xdr:cNvPr id="203" name="Прямоугольник 202">
          <a:extLst>
            <a:ext uri="{FF2B5EF4-FFF2-40B4-BE49-F238E27FC236}">
              <a16:creationId xmlns:a16="http://schemas.microsoft.com/office/drawing/2014/main" id="{F1E097EB-4205-4BF9-B5FE-803987F9D89E}"/>
            </a:ext>
          </a:extLst>
        </xdr:cNvPr>
        <xdr:cNvSpPr>
          <a:spLocks/>
        </xdr:cNvSpPr>
      </xdr:nvSpPr>
      <xdr:spPr>
        <a:xfrm>
          <a:off x="368141" y="61909665"/>
          <a:ext cx="478800" cy="176400"/>
        </a:xfrm>
        <a:prstGeom prst="rect">
          <a:avLst/>
        </a:prstGeom>
        <a:blipFill>
          <a:blip xmlns:r="http://schemas.openxmlformats.org/officeDocument/2006/relationships" r:embed="rId10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142</xdr:row>
      <xdr:rowOff>13221</xdr:rowOff>
    </xdr:from>
    <xdr:to>
      <xdr:col>1</xdr:col>
      <xdr:colOff>1936</xdr:colOff>
      <xdr:row>142</xdr:row>
      <xdr:rowOff>189621</xdr:rowOff>
    </xdr:to>
    <xdr:sp macro="" textlink="">
      <xdr:nvSpPr>
        <xdr:cNvPr id="204" name="Прямоугольник 203">
          <a:extLst>
            <a:ext uri="{FF2B5EF4-FFF2-40B4-BE49-F238E27FC236}">
              <a16:creationId xmlns:a16="http://schemas.microsoft.com/office/drawing/2014/main" id="{E617C63A-2634-482B-A4A8-699A6086BFB7}"/>
            </a:ext>
          </a:extLst>
        </xdr:cNvPr>
        <xdr:cNvSpPr>
          <a:spLocks/>
        </xdr:cNvSpPr>
      </xdr:nvSpPr>
      <xdr:spPr>
        <a:xfrm>
          <a:off x="366779" y="62099892"/>
          <a:ext cx="47880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274</xdr:row>
      <xdr:rowOff>13221</xdr:rowOff>
    </xdr:from>
    <xdr:to>
      <xdr:col>1</xdr:col>
      <xdr:colOff>1936</xdr:colOff>
      <xdr:row>274</xdr:row>
      <xdr:rowOff>189621</xdr:rowOff>
    </xdr:to>
    <xdr:sp macro="" textlink="">
      <xdr:nvSpPr>
        <xdr:cNvPr id="205" name="Прямоугольник 204">
          <a:extLst>
            <a:ext uri="{FF2B5EF4-FFF2-40B4-BE49-F238E27FC236}">
              <a16:creationId xmlns:a16="http://schemas.microsoft.com/office/drawing/2014/main" id="{69CE13B2-1987-482D-9824-7281C78BCE85}"/>
            </a:ext>
          </a:extLst>
        </xdr:cNvPr>
        <xdr:cNvSpPr>
          <a:spLocks/>
        </xdr:cNvSpPr>
      </xdr:nvSpPr>
      <xdr:spPr>
        <a:xfrm>
          <a:off x="366779" y="62290392"/>
          <a:ext cx="47880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275</xdr:row>
      <xdr:rowOff>13221</xdr:rowOff>
    </xdr:from>
    <xdr:to>
      <xdr:col>1</xdr:col>
      <xdr:colOff>1936</xdr:colOff>
      <xdr:row>275</xdr:row>
      <xdr:rowOff>189621</xdr:rowOff>
    </xdr:to>
    <xdr:sp macro="" textlink="">
      <xdr:nvSpPr>
        <xdr:cNvPr id="206" name="Прямоугольник 205">
          <a:extLst>
            <a:ext uri="{FF2B5EF4-FFF2-40B4-BE49-F238E27FC236}">
              <a16:creationId xmlns:a16="http://schemas.microsoft.com/office/drawing/2014/main" id="{8498207B-7526-46B8-95AA-FE9E54726491}"/>
            </a:ext>
          </a:extLst>
        </xdr:cNvPr>
        <xdr:cNvSpPr>
          <a:spLocks/>
        </xdr:cNvSpPr>
      </xdr:nvSpPr>
      <xdr:spPr>
        <a:xfrm>
          <a:off x="366779" y="62480892"/>
          <a:ext cx="47880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276</xdr:row>
      <xdr:rowOff>25564</xdr:rowOff>
    </xdr:from>
    <xdr:to>
      <xdr:col>1</xdr:col>
      <xdr:colOff>3298</xdr:colOff>
      <xdr:row>277</xdr:row>
      <xdr:rowOff>11464</xdr:rowOff>
    </xdr:to>
    <xdr:sp macro="" textlink="">
      <xdr:nvSpPr>
        <xdr:cNvPr id="207" name="Прямоугольник 206">
          <a:extLst>
            <a:ext uri="{FF2B5EF4-FFF2-40B4-BE49-F238E27FC236}">
              <a16:creationId xmlns:a16="http://schemas.microsoft.com/office/drawing/2014/main" id="{2A056D29-B183-4C41-A60F-A990A57F6256}"/>
            </a:ext>
          </a:extLst>
        </xdr:cNvPr>
        <xdr:cNvSpPr>
          <a:spLocks/>
        </xdr:cNvSpPr>
      </xdr:nvSpPr>
      <xdr:spPr>
        <a:xfrm>
          <a:off x="368141" y="63140935"/>
          <a:ext cx="478800" cy="176400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277</xdr:row>
      <xdr:rowOff>25564</xdr:rowOff>
    </xdr:from>
    <xdr:to>
      <xdr:col>1</xdr:col>
      <xdr:colOff>3298</xdr:colOff>
      <xdr:row>278</xdr:row>
      <xdr:rowOff>11464</xdr:rowOff>
    </xdr:to>
    <xdr:sp macro="" textlink="">
      <xdr:nvSpPr>
        <xdr:cNvPr id="208" name="Прямоугольник 207">
          <a:extLst>
            <a:ext uri="{FF2B5EF4-FFF2-40B4-BE49-F238E27FC236}">
              <a16:creationId xmlns:a16="http://schemas.microsoft.com/office/drawing/2014/main" id="{F4DA300E-77BB-4B8D-B8F2-26FC1D0B28D3}"/>
            </a:ext>
          </a:extLst>
        </xdr:cNvPr>
        <xdr:cNvSpPr>
          <a:spLocks/>
        </xdr:cNvSpPr>
      </xdr:nvSpPr>
      <xdr:spPr>
        <a:xfrm>
          <a:off x="368141" y="63331435"/>
          <a:ext cx="478800" cy="176400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94</xdr:row>
      <xdr:rowOff>13221</xdr:rowOff>
    </xdr:from>
    <xdr:to>
      <xdr:col>1</xdr:col>
      <xdr:colOff>1936</xdr:colOff>
      <xdr:row>94</xdr:row>
      <xdr:rowOff>189621</xdr:rowOff>
    </xdr:to>
    <xdr:sp macro="" textlink="">
      <xdr:nvSpPr>
        <xdr:cNvPr id="209" name="Прямоугольник 208">
          <a:extLst>
            <a:ext uri="{FF2B5EF4-FFF2-40B4-BE49-F238E27FC236}">
              <a16:creationId xmlns:a16="http://schemas.microsoft.com/office/drawing/2014/main" id="{CAC312AE-31A4-456A-B31A-936554D809AA}"/>
            </a:ext>
          </a:extLst>
        </xdr:cNvPr>
        <xdr:cNvSpPr>
          <a:spLocks/>
        </xdr:cNvSpPr>
      </xdr:nvSpPr>
      <xdr:spPr>
        <a:xfrm>
          <a:off x="366779" y="14779692"/>
          <a:ext cx="478800" cy="176400"/>
        </a:xfrm>
        <a:prstGeom prst="rect">
          <a:avLst/>
        </a:prstGeom>
        <a:blipFill>
          <a:blip xmlns:r="http://schemas.openxmlformats.org/officeDocument/2006/relationships" r:embed="rId104" cstate="screen">
            <a:extLst>
              <a:ext uri="{BEBA8EAE-BF5A-486C-A8C5-ECC9F3942E4B}">
                <a14:imgProps xmlns:a14="http://schemas.microsoft.com/office/drawing/2010/main">
                  <a14:imgLayer r:embed="rId10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83</xdr:row>
      <xdr:rowOff>13221</xdr:rowOff>
    </xdr:from>
    <xdr:to>
      <xdr:col>1</xdr:col>
      <xdr:colOff>1936</xdr:colOff>
      <xdr:row>83</xdr:row>
      <xdr:rowOff>189621</xdr:rowOff>
    </xdr:to>
    <xdr:sp macro="" textlink="">
      <xdr:nvSpPr>
        <xdr:cNvPr id="210" name="Прямоугольник 209">
          <a:extLst>
            <a:ext uri="{FF2B5EF4-FFF2-40B4-BE49-F238E27FC236}">
              <a16:creationId xmlns:a16="http://schemas.microsoft.com/office/drawing/2014/main" id="{D7F698C5-9EE4-4FCA-8AE2-682ECA90A69D}"/>
            </a:ext>
          </a:extLst>
        </xdr:cNvPr>
        <xdr:cNvSpPr>
          <a:spLocks/>
        </xdr:cNvSpPr>
      </xdr:nvSpPr>
      <xdr:spPr>
        <a:xfrm>
          <a:off x="366779" y="61147392"/>
          <a:ext cx="478800" cy="176400"/>
        </a:xfrm>
        <a:prstGeom prst="rect">
          <a:avLst/>
        </a:prstGeom>
        <a:blipFill>
          <a:blip xmlns:r="http://schemas.openxmlformats.org/officeDocument/2006/relationships" r:embed="rId10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78</xdr:row>
      <xdr:rowOff>13221</xdr:rowOff>
    </xdr:from>
    <xdr:to>
      <xdr:col>1</xdr:col>
      <xdr:colOff>1936</xdr:colOff>
      <xdr:row>78</xdr:row>
      <xdr:rowOff>189621</xdr:rowOff>
    </xdr:to>
    <xdr:sp macro="" textlink="">
      <xdr:nvSpPr>
        <xdr:cNvPr id="211" name="Прямоугольник 210">
          <a:extLst>
            <a:ext uri="{FF2B5EF4-FFF2-40B4-BE49-F238E27FC236}">
              <a16:creationId xmlns:a16="http://schemas.microsoft.com/office/drawing/2014/main" id="{CF598AF0-E72F-447C-B486-9EF6E8075452}"/>
            </a:ext>
          </a:extLst>
        </xdr:cNvPr>
        <xdr:cNvSpPr>
          <a:spLocks/>
        </xdr:cNvSpPr>
      </xdr:nvSpPr>
      <xdr:spPr>
        <a:xfrm>
          <a:off x="366779" y="60766392"/>
          <a:ext cx="478800" cy="176400"/>
        </a:xfrm>
        <a:prstGeom prst="rect">
          <a:avLst/>
        </a:prstGeom>
        <a:blipFill>
          <a:blip xmlns:r="http://schemas.openxmlformats.org/officeDocument/2006/relationships" r:embed="rId10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</xdr:row>
      <xdr:rowOff>13221</xdr:rowOff>
    </xdr:from>
    <xdr:to>
      <xdr:col>1</xdr:col>
      <xdr:colOff>1936</xdr:colOff>
      <xdr:row>23</xdr:row>
      <xdr:rowOff>189621</xdr:rowOff>
    </xdr:to>
    <xdr:sp macro="" textlink="">
      <xdr:nvSpPr>
        <xdr:cNvPr id="212" name="Прямоугольник 211">
          <a:extLst>
            <a:ext uri="{FF2B5EF4-FFF2-40B4-BE49-F238E27FC236}">
              <a16:creationId xmlns:a16="http://schemas.microsoft.com/office/drawing/2014/main" id="{946A90A0-58F4-4F6D-AA28-67F640F07E93}"/>
            </a:ext>
          </a:extLst>
        </xdr:cNvPr>
        <xdr:cNvSpPr>
          <a:spLocks/>
        </xdr:cNvSpPr>
      </xdr:nvSpPr>
      <xdr:spPr>
        <a:xfrm>
          <a:off x="366779" y="10398192"/>
          <a:ext cx="478800" cy="176400"/>
        </a:xfrm>
        <a:prstGeom prst="rect">
          <a:avLst/>
        </a:prstGeom>
        <a:blipFill>
          <a:blip xmlns:r="http://schemas.openxmlformats.org/officeDocument/2006/relationships" r:embed="rId10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</xdr:row>
      <xdr:rowOff>13221</xdr:rowOff>
    </xdr:from>
    <xdr:to>
      <xdr:col>1</xdr:col>
      <xdr:colOff>1936</xdr:colOff>
      <xdr:row>24</xdr:row>
      <xdr:rowOff>189621</xdr:rowOff>
    </xdr:to>
    <xdr:sp macro="" textlink="">
      <xdr:nvSpPr>
        <xdr:cNvPr id="213" name="Прямоугольник 212">
          <a:extLst>
            <a:ext uri="{FF2B5EF4-FFF2-40B4-BE49-F238E27FC236}">
              <a16:creationId xmlns:a16="http://schemas.microsoft.com/office/drawing/2014/main" id="{F6086D2C-ED57-4BCE-AF9E-38CD24CCA2C9}"/>
            </a:ext>
          </a:extLst>
        </xdr:cNvPr>
        <xdr:cNvSpPr>
          <a:spLocks/>
        </xdr:cNvSpPr>
      </xdr:nvSpPr>
      <xdr:spPr>
        <a:xfrm>
          <a:off x="366779" y="11350692"/>
          <a:ext cx="478800" cy="176400"/>
        </a:xfrm>
        <a:prstGeom prst="rect">
          <a:avLst/>
        </a:prstGeom>
        <a:blipFill>
          <a:blip xmlns:r="http://schemas.openxmlformats.org/officeDocument/2006/relationships" r:embed="rId10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41</xdr:row>
      <xdr:rowOff>26442</xdr:rowOff>
    </xdr:from>
    <xdr:to>
      <xdr:col>1</xdr:col>
      <xdr:colOff>1936</xdr:colOff>
      <xdr:row>42</xdr:row>
      <xdr:rowOff>12342</xdr:rowOff>
    </xdr:to>
    <xdr:sp macro="" textlink="">
      <xdr:nvSpPr>
        <xdr:cNvPr id="215" name="Прямоугольник 214">
          <a:extLst>
            <a:ext uri="{FF2B5EF4-FFF2-40B4-BE49-F238E27FC236}">
              <a16:creationId xmlns:a16="http://schemas.microsoft.com/office/drawing/2014/main" id="{B9452D18-CD11-4FBE-BE22-B4390D60C708}"/>
            </a:ext>
          </a:extLst>
        </xdr:cNvPr>
        <xdr:cNvSpPr>
          <a:spLocks/>
        </xdr:cNvSpPr>
      </xdr:nvSpPr>
      <xdr:spPr>
        <a:xfrm>
          <a:off x="366779" y="13840413"/>
          <a:ext cx="478800" cy="176400"/>
        </a:xfrm>
        <a:prstGeom prst="rect">
          <a:avLst/>
        </a:prstGeom>
        <a:blipFill>
          <a:blip xmlns:r="http://schemas.openxmlformats.org/officeDocument/2006/relationships" r:embed="rId1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83</xdr:row>
      <xdr:rowOff>26442</xdr:rowOff>
    </xdr:from>
    <xdr:to>
      <xdr:col>1</xdr:col>
      <xdr:colOff>1936</xdr:colOff>
      <xdr:row>84</xdr:row>
      <xdr:rowOff>12342</xdr:rowOff>
    </xdr:to>
    <xdr:sp macro="" textlink="">
      <xdr:nvSpPr>
        <xdr:cNvPr id="216" name="Прямоугольник 215">
          <a:extLst>
            <a:ext uri="{FF2B5EF4-FFF2-40B4-BE49-F238E27FC236}">
              <a16:creationId xmlns:a16="http://schemas.microsoft.com/office/drawing/2014/main" id="{51D90914-E936-439B-8761-C30378AB0F02}"/>
            </a:ext>
          </a:extLst>
        </xdr:cNvPr>
        <xdr:cNvSpPr>
          <a:spLocks/>
        </xdr:cNvSpPr>
      </xdr:nvSpPr>
      <xdr:spPr>
        <a:xfrm>
          <a:off x="366779" y="22908213"/>
          <a:ext cx="478800" cy="176400"/>
        </a:xfrm>
        <a:prstGeom prst="rect">
          <a:avLst/>
        </a:prstGeom>
        <a:blipFill>
          <a:blip xmlns:r="http://schemas.openxmlformats.org/officeDocument/2006/relationships" r:embed="rId1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94</xdr:row>
      <xdr:rowOff>26442</xdr:rowOff>
    </xdr:from>
    <xdr:to>
      <xdr:col>1</xdr:col>
      <xdr:colOff>1936</xdr:colOff>
      <xdr:row>95</xdr:row>
      <xdr:rowOff>12342</xdr:rowOff>
    </xdr:to>
    <xdr:sp macro="" textlink="">
      <xdr:nvSpPr>
        <xdr:cNvPr id="217" name="Прямоугольник 216">
          <a:extLst>
            <a:ext uri="{FF2B5EF4-FFF2-40B4-BE49-F238E27FC236}">
              <a16:creationId xmlns:a16="http://schemas.microsoft.com/office/drawing/2014/main" id="{C54AEEED-5240-46D3-A644-B737F4F1D11D}"/>
            </a:ext>
          </a:extLst>
        </xdr:cNvPr>
        <xdr:cNvSpPr>
          <a:spLocks/>
        </xdr:cNvSpPr>
      </xdr:nvSpPr>
      <xdr:spPr>
        <a:xfrm>
          <a:off x="366779" y="25003713"/>
          <a:ext cx="478800" cy="176400"/>
        </a:xfrm>
        <a:prstGeom prst="rect">
          <a:avLst/>
        </a:prstGeom>
        <a:blipFill>
          <a:blip xmlns:r="http://schemas.openxmlformats.org/officeDocument/2006/relationships" r:embed="rId1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96</xdr:row>
      <xdr:rowOff>26442</xdr:rowOff>
    </xdr:from>
    <xdr:to>
      <xdr:col>1</xdr:col>
      <xdr:colOff>1936</xdr:colOff>
      <xdr:row>97</xdr:row>
      <xdr:rowOff>12342</xdr:rowOff>
    </xdr:to>
    <xdr:sp macro="" textlink="">
      <xdr:nvSpPr>
        <xdr:cNvPr id="218" name="Прямоугольник 217">
          <a:extLst>
            <a:ext uri="{FF2B5EF4-FFF2-40B4-BE49-F238E27FC236}">
              <a16:creationId xmlns:a16="http://schemas.microsoft.com/office/drawing/2014/main" id="{D8A7EE81-E29F-4E17-B41B-EB02C8E335A5}"/>
            </a:ext>
          </a:extLst>
        </xdr:cNvPr>
        <xdr:cNvSpPr>
          <a:spLocks/>
        </xdr:cNvSpPr>
      </xdr:nvSpPr>
      <xdr:spPr>
        <a:xfrm>
          <a:off x="366779" y="25384713"/>
          <a:ext cx="478800" cy="176400"/>
        </a:xfrm>
        <a:prstGeom prst="rect">
          <a:avLst/>
        </a:prstGeom>
        <a:blipFill>
          <a:blip xmlns:r="http://schemas.openxmlformats.org/officeDocument/2006/relationships" r:embed="rId1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98</xdr:row>
      <xdr:rowOff>26442</xdr:rowOff>
    </xdr:from>
    <xdr:to>
      <xdr:col>1</xdr:col>
      <xdr:colOff>1936</xdr:colOff>
      <xdr:row>99</xdr:row>
      <xdr:rowOff>12342</xdr:rowOff>
    </xdr:to>
    <xdr:sp macro="" textlink="">
      <xdr:nvSpPr>
        <xdr:cNvPr id="219" name="Прямоугольник 218">
          <a:extLst>
            <a:ext uri="{FF2B5EF4-FFF2-40B4-BE49-F238E27FC236}">
              <a16:creationId xmlns:a16="http://schemas.microsoft.com/office/drawing/2014/main" id="{2DCCC96F-A23C-4704-9316-8B98B4E45F96}"/>
            </a:ext>
          </a:extLst>
        </xdr:cNvPr>
        <xdr:cNvSpPr>
          <a:spLocks/>
        </xdr:cNvSpPr>
      </xdr:nvSpPr>
      <xdr:spPr>
        <a:xfrm>
          <a:off x="366779" y="25765713"/>
          <a:ext cx="478800" cy="176400"/>
        </a:xfrm>
        <a:prstGeom prst="rect">
          <a:avLst/>
        </a:prstGeom>
        <a:blipFill>
          <a:blip xmlns:r="http://schemas.openxmlformats.org/officeDocument/2006/relationships" r:embed="rId1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246</xdr:row>
      <xdr:rowOff>26442</xdr:rowOff>
    </xdr:from>
    <xdr:to>
      <xdr:col>1</xdr:col>
      <xdr:colOff>1936</xdr:colOff>
      <xdr:row>247</xdr:row>
      <xdr:rowOff>12342</xdr:rowOff>
    </xdr:to>
    <xdr:sp macro="" textlink="">
      <xdr:nvSpPr>
        <xdr:cNvPr id="220" name="Прямоугольник 219">
          <a:extLst>
            <a:ext uri="{FF2B5EF4-FFF2-40B4-BE49-F238E27FC236}">
              <a16:creationId xmlns:a16="http://schemas.microsoft.com/office/drawing/2014/main" id="{5E63F6B4-91D9-4483-87C4-297C4DB94AC7}"/>
            </a:ext>
          </a:extLst>
        </xdr:cNvPr>
        <xdr:cNvSpPr>
          <a:spLocks/>
        </xdr:cNvSpPr>
      </xdr:nvSpPr>
      <xdr:spPr>
        <a:xfrm>
          <a:off x="366779" y="56360013"/>
          <a:ext cx="478800" cy="176400"/>
        </a:xfrm>
        <a:prstGeom prst="rect">
          <a:avLst/>
        </a:prstGeom>
        <a:blipFill>
          <a:blip xmlns:r="http://schemas.openxmlformats.org/officeDocument/2006/relationships" r:embed="rId1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247</xdr:row>
      <xdr:rowOff>26442</xdr:rowOff>
    </xdr:from>
    <xdr:to>
      <xdr:col>1</xdr:col>
      <xdr:colOff>1936</xdr:colOff>
      <xdr:row>248</xdr:row>
      <xdr:rowOff>12342</xdr:rowOff>
    </xdr:to>
    <xdr:sp macro="" textlink="">
      <xdr:nvSpPr>
        <xdr:cNvPr id="221" name="Прямоугольник 220">
          <a:extLst>
            <a:ext uri="{FF2B5EF4-FFF2-40B4-BE49-F238E27FC236}">
              <a16:creationId xmlns:a16="http://schemas.microsoft.com/office/drawing/2014/main" id="{EC4368A7-796B-454F-B2BB-D7263B4451CE}"/>
            </a:ext>
          </a:extLst>
        </xdr:cNvPr>
        <xdr:cNvSpPr>
          <a:spLocks/>
        </xdr:cNvSpPr>
      </xdr:nvSpPr>
      <xdr:spPr>
        <a:xfrm>
          <a:off x="366779" y="56550513"/>
          <a:ext cx="478800" cy="176400"/>
        </a:xfrm>
        <a:prstGeom prst="rect">
          <a:avLst/>
        </a:prstGeom>
        <a:blipFill>
          <a:blip xmlns:r="http://schemas.openxmlformats.org/officeDocument/2006/relationships" r:embed="rId1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82</xdr:row>
      <xdr:rowOff>26442</xdr:rowOff>
    </xdr:from>
    <xdr:to>
      <xdr:col>1</xdr:col>
      <xdr:colOff>1936</xdr:colOff>
      <xdr:row>83</xdr:row>
      <xdr:rowOff>12342</xdr:rowOff>
    </xdr:to>
    <xdr:sp macro="" textlink="">
      <xdr:nvSpPr>
        <xdr:cNvPr id="222" name="Прямоугольник 221">
          <a:extLst>
            <a:ext uri="{FF2B5EF4-FFF2-40B4-BE49-F238E27FC236}">
              <a16:creationId xmlns:a16="http://schemas.microsoft.com/office/drawing/2014/main" id="{77AD5879-DD53-40A3-BDBD-70ADEA3291C9}"/>
            </a:ext>
          </a:extLst>
        </xdr:cNvPr>
        <xdr:cNvSpPr>
          <a:spLocks/>
        </xdr:cNvSpPr>
      </xdr:nvSpPr>
      <xdr:spPr>
        <a:xfrm>
          <a:off x="366779" y="22717713"/>
          <a:ext cx="478800" cy="176400"/>
        </a:xfrm>
        <a:prstGeom prst="rect">
          <a:avLst/>
        </a:prstGeom>
        <a:blipFill>
          <a:blip xmlns:r="http://schemas.openxmlformats.org/officeDocument/2006/relationships" r:embed="rId1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189</xdr:row>
      <xdr:rowOff>26442</xdr:rowOff>
    </xdr:from>
    <xdr:to>
      <xdr:col>1</xdr:col>
      <xdr:colOff>1936</xdr:colOff>
      <xdr:row>190</xdr:row>
      <xdr:rowOff>12342</xdr:rowOff>
    </xdr:to>
    <xdr:sp macro="" textlink="">
      <xdr:nvSpPr>
        <xdr:cNvPr id="223" name="Прямоугольник 222">
          <a:extLst>
            <a:ext uri="{FF2B5EF4-FFF2-40B4-BE49-F238E27FC236}">
              <a16:creationId xmlns:a16="http://schemas.microsoft.com/office/drawing/2014/main" id="{320CFFE8-6954-4D3C-A999-96324EF31814}"/>
            </a:ext>
          </a:extLst>
        </xdr:cNvPr>
        <xdr:cNvSpPr>
          <a:spLocks/>
        </xdr:cNvSpPr>
      </xdr:nvSpPr>
      <xdr:spPr>
        <a:xfrm>
          <a:off x="366779" y="44968113"/>
          <a:ext cx="478800" cy="176400"/>
        </a:xfrm>
        <a:prstGeom prst="rect">
          <a:avLst/>
        </a:prstGeom>
        <a:blipFill>
          <a:blip xmlns:r="http://schemas.openxmlformats.org/officeDocument/2006/relationships" r:embed="rId1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124</xdr:row>
      <xdr:rowOff>13221</xdr:rowOff>
    </xdr:from>
    <xdr:to>
      <xdr:col>1</xdr:col>
      <xdr:colOff>1936</xdr:colOff>
      <xdr:row>124</xdr:row>
      <xdr:rowOff>189621</xdr:rowOff>
    </xdr:to>
    <xdr:sp macro="" textlink="">
      <xdr:nvSpPr>
        <xdr:cNvPr id="224" name="Прямоугольник 223">
          <a:extLst>
            <a:ext uri="{FF2B5EF4-FFF2-40B4-BE49-F238E27FC236}">
              <a16:creationId xmlns:a16="http://schemas.microsoft.com/office/drawing/2014/main" id="{1BE60159-7827-4BC2-A97A-80E2FDEEBF85}"/>
            </a:ext>
          </a:extLst>
        </xdr:cNvPr>
        <xdr:cNvSpPr>
          <a:spLocks/>
        </xdr:cNvSpPr>
      </xdr:nvSpPr>
      <xdr:spPr>
        <a:xfrm>
          <a:off x="366779" y="47240892"/>
          <a:ext cx="478800" cy="176400"/>
        </a:xfrm>
        <a:prstGeom prst="rect">
          <a:avLst/>
        </a:prstGeom>
        <a:blipFill>
          <a:blip xmlns:r="http://schemas.openxmlformats.org/officeDocument/2006/relationships" r:embed="rId1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107</xdr:row>
      <xdr:rowOff>26442</xdr:rowOff>
    </xdr:from>
    <xdr:to>
      <xdr:col>1</xdr:col>
      <xdr:colOff>1936</xdr:colOff>
      <xdr:row>108</xdr:row>
      <xdr:rowOff>12342</xdr:rowOff>
    </xdr:to>
    <xdr:sp macro="" textlink="">
      <xdr:nvSpPr>
        <xdr:cNvPr id="225" name="Прямоугольник 224">
          <a:extLst>
            <a:ext uri="{FF2B5EF4-FFF2-40B4-BE49-F238E27FC236}">
              <a16:creationId xmlns:a16="http://schemas.microsoft.com/office/drawing/2014/main" id="{585259D4-562F-4A33-951E-6B862DE4ED88}"/>
            </a:ext>
          </a:extLst>
        </xdr:cNvPr>
        <xdr:cNvSpPr>
          <a:spLocks/>
        </xdr:cNvSpPr>
      </xdr:nvSpPr>
      <xdr:spPr>
        <a:xfrm>
          <a:off x="366779" y="27746913"/>
          <a:ext cx="478800" cy="176400"/>
        </a:xfrm>
        <a:prstGeom prst="rect">
          <a:avLst/>
        </a:prstGeom>
        <a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56</xdr:row>
      <xdr:rowOff>26442</xdr:rowOff>
    </xdr:from>
    <xdr:to>
      <xdr:col>1</xdr:col>
      <xdr:colOff>1936</xdr:colOff>
      <xdr:row>57</xdr:row>
      <xdr:rowOff>12342</xdr:rowOff>
    </xdr:to>
    <xdr:sp macro="" textlink="">
      <xdr:nvSpPr>
        <xdr:cNvPr id="226" name="Прямоугольник 225">
          <a:extLst>
            <a:ext uri="{FF2B5EF4-FFF2-40B4-BE49-F238E27FC236}">
              <a16:creationId xmlns:a16="http://schemas.microsoft.com/office/drawing/2014/main" id="{B9C560D0-FA72-4AC1-9197-3458C1271975}"/>
            </a:ext>
          </a:extLst>
        </xdr:cNvPr>
        <xdr:cNvSpPr>
          <a:spLocks/>
        </xdr:cNvSpPr>
      </xdr:nvSpPr>
      <xdr:spPr>
        <a:xfrm>
          <a:off x="366779" y="16964613"/>
          <a:ext cx="478800" cy="176400"/>
        </a:xfrm>
        <a:prstGeom prst="rect">
          <a:avLst/>
        </a:prstGeom>
        <a:blipFill>
          <a:blip xmlns:r="http://schemas.openxmlformats.org/officeDocument/2006/relationships" r:embed="rId1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226</xdr:row>
      <xdr:rowOff>26442</xdr:rowOff>
    </xdr:from>
    <xdr:to>
      <xdr:col>1</xdr:col>
      <xdr:colOff>1936</xdr:colOff>
      <xdr:row>227</xdr:row>
      <xdr:rowOff>12342</xdr:rowOff>
    </xdr:to>
    <xdr:sp macro="" textlink="">
      <xdr:nvSpPr>
        <xdr:cNvPr id="227" name="Прямоугольник 226">
          <a:extLst>
            <a:ext uri="{FF2B5EF4-FFF2-40B4-BE49-F238E27FC236}">
              <a16:creationId xmlns:a16="http://schemas.microsoft.com/office/drawing/2014/main" id="{8E43E304-3B1D-437D-B7C8-A6C35496F2D1}"/>
            </a:ext>
          </a:extLst>
        </xdr:cNvPr>
        <xdr:cNvSpPr>
          <a:spLocks/>
        </xdr:cNvSpPr>
      </xdr:nvSpPr>
      <xdr:spPr>
        <a:xfrm>
          <a:off x="366779" y="52283313"/>
          <a:ext cx="478800" cy="176400"/>
        </a:xfrm>
        <a:prstGeom prst="rect">
          <a:avLst/>
        </a:prstGeom>
        <a:blipFill>
          <a:blip xmlns:r="http://schemas.openxmlformats.org/officeDocument/2006/relationships" r:embed="rId1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227</xdr:row>
      <xdr:rowOff>26442</xdr:rowOff>
    </xdr:from>
    <xdr:to>
      <xdr:col>1</xdr:col>
      <xdr:colOff>1936</xdr:colOff>
      <xdr:row>228</xdr:row>
      <xdr:rowOff>12342</xdr:rowOff>
    </xdr:to>
    <xdr:sp macro="" textlink="">
      <xdr:nvSpPr>
        <xdr:cNvPr id="228" name="Прямоугольник 227">
          <a:extLst>
            <a:ext uri="{FF2B5EF4-FFF2-40B4-BE49-F238E27FC236}">
              <a16:creationId xmlns:a16="http://schemas.microsoft.com/office/drawing/2014/main" id="{CE0CA556-E4FF-4521-ACEB-8AA70C3988AD}"/>
            </a:ext>
          </a:extLst>
        </xdr:cNvPr>
        <xdr:cNvSpPr>
          <a:spLocks/>
        </xdr:cNvSpPr>
      </xdr:nvSpPr>
      <xdr:spPr>
        <a:xfrm>
          <a:off x="366779" y="52473813"/>
          <a:ext cx="478800" cy="176400"/>
        </a:xfrm>
        <a:prstGeom prst="rect">
          <a:avLst/>
        </a:prstGeom>
        <a:blipFill>
          <a:blip xmlns:r="http://schemas.openxmlformats.org/officeDocument/2006/relationships" r:embed="rId1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59258</xdr:colOff>
      <xdr:row>243</xdr:row>
      <xdr:rowOff>18278</xdr:rowOff>
    </xdr:from>
    <xdr:to>
      <xdr:col>1</xdr:col>
      <xdr:colOff>1936</xdr:colOff>
      <xdr:row>244</xdr:row>
      <xdr:rowOff>1456</xdr:rowOff>
    </xdr:to>
    <xdr:sp macro="" textlink="">
      <xdr:nvSpPr>
        <xdr:cNvPr id="229" name="Прямоугольник 228">
          <a:extLst>
            <a:ext uri="{FF2B5EF4-FFF2-40B4-BE49-F238E27FC236}">
              <a16:creationId xmlns:a16="http://schemas.microsoft.com/office/drawing/2014/main" id="{74F0ACDB-AF02-467A-846D-51710D42593C}"/>
            </a:ext>
          </a:extLst>
        </xdr:cNvPr>
        <xdr:cNvSpPr>
          <a:spLocks/>
        </xdr:cNvSpPr>
      </xdr:nvSpPr>
      <xdr:spPr>
        <a:xfrm>
          <a:off x="364058" y="55513649"/>
          <a:ext cx="481521" cy="173678"/>
        </a:xfrm>
        <a:prstGeom prst="rect">
          <a:avLst/>
        </a:prstGeom>
        <a:blipFill>
          <a:blip xmlns:r="http://schemas.openxmlformats.org/officeDocument/2006/relationships" r:embed="rId1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47</xdr:row>
      <xdr:rowOff>13221</xdr:rowOff>
    </xdr:from>
    <xdr:to>
      <xdr:col>1</xdr:col>
      <xdr:colOff>1936</xdr:colOff>
      <xdr:row>47</xdr:row>
      <xdr:rowOff>189621</xdr:rowOff>
    </xdr:to>
    <xdr:sp macro="" textlink="">
      <xdr:nvSpPr>
        <xdr:cNvPr id="231" name="Прямоугольник 230">
          <a:extLst>
            <a:ext uri="{FF2B5EF4-FFF2-40B4-BE49-F238E27FC236}">
              <a16:creationId xmlns:a16="http://schemas.microsoft.com/office/drawing/2014/main" id="{557B6EBC-5C09-4265-B68E-0878D678648B}"/>
            </a:ext>
          </a:extLst>
        </xdr:cNvPr>
        <xdr:cNvSpPr>
          <a:spLocks/>
        </xdr:cNvSpPr>
      </xdr:nvSpPr>
      <xdr:spPr>
        <a:xfrm>
          <a:off x="366779" y="56156292"/>
          <a:ext cx="478800" cy="176400"/>
        </a:xfrm>
        <a:prstGeom prst="rect">
          <a:avLst/>
        </a:prstGeom>
        <a:blipFill>
          <a:blip xmlns:r="http://schemas.openxmlformats.org/officeDocument/2006/relationships" r:embed="rId1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120</xdr:row>
      <xdr:rowOff>26442</xdr:rowOff>
    </xdr:from>
    <xdr:to>
      <xdr:col>1</xdr:col>
      <xdr:colOff>1936</xdr:colOff>
      <xdr:row>121</xdr:row>
      <xdr:rowOff>12342</xdr:rowOff>
    </xdr:to>
    <xdr:sp macro="" textlink="">
      <xdr:nvSpPr>
        <xdr:cNvPr id="232" name="Прямоугольник 231">
          <a:extLst>
            <a:ext uri="{FF2B5EF4-FFF2-40B4-BE49-F238E27FC236}">
              <a16:creationId xmlns:a16="http://schemas.microsoft.com/office/drawing/2014/main" id="{420F631B-6969-4C40-9AF6-17B9F0178730}"/>
            </a:ext>
          </a:extLst>
        </xdr:cNvPr>
        <xdr:cNvSpPr>
          <a:spLocks/>
        </xdr:cNvSpPr>
      </xdr:nvSpPr>
      <xdr:spPr>
        <a:xfrm>
          <a:off x="366779" y="30223413"/>
          <a:ext cx="478800" cy="176400"/>
        </a:xfrm>
        <a:prstGeom prst="rect">
          <a:avLst/>
        </a:prstGeom>
        <a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</xdr:row>
      <xdr:rowOff>13221</xdr:rowOff>
    </xdr:from>
    <xdr:to>
      <xdr:col>1</xdr:col>
      <xdr:colOff>1936</xdr:colOff>
      <xdr:row>27</xdr:row>
      <xdr:rowOff>189621</xdr:rowOff>
    </xdr:to>
    <xdr:sp macro="" textlink="">
      <xdr:nvSpPr>
        <xdr:cNvPr id="233" name="Прямоугольник 232">
          <a:extLst>
            <a:ext uri="{FF2B5EF4-FFF2-40B4-BE49-F238E27FC236}">
              <a16:creationId xmlns:a16="http://schemas.microsoft.com/office/drawing/2014/main" id="{B3120A20-6677-44C4-A3C9-53DED305FF7B}"/>
            </a:ext>
          </a:extLst>
        </xdr:cNvPr>
        <xdr:cNvSpPr>
          <a:spLocks/>
        </xdr:cNvSpPr>
      </xdr:nvSpPr>
      <xdr:spPr>
        <a:xfrm>
          <a:off x="366779" y="59432892"/>
          <a:ext cx="478800" cy="176400"/>
        </a:xfrm>
        <a:prstGeom prst="rect">
          <a:avLst/>
        </a:prstGeom>
        <a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30</xdr:row>
      <xdr:rowOff>13221</xdr:rowOff>
    </xdr:from>
    <xdr:to>
      <xdr:col>1</xdr:col>
      <xdr:colOff>1936</xdr:colOff>
      <xdr:row>30</xdr:row>
      <xdr:rowOff>189621</xdr:rowOff>
    </xdr:to>
    <xdr:sp macro="" textlink="">
      <xdr:nvSpPr>
        <xdr:cNvPr id="234" name="Прямоугольник 233">
          <a:extLst>
            <a:ext uri="{FF2B5EF4-FFF2-40B4-BE49-F238E27FC236}">
              <a16:creationId xmlns:a16="http://schemas.microsoft.com/office/drawing/2014/main" id="{7E81FC17-CE4E-45B3-A888-87BBE3E7DD45}"/>
            </a:ext>
          </a:extLst>
        </xdr:cNvPr>
        <xdr:cNvSpPr>
          <a:spLocks/>
        </xdr:cNvSpPr>
      </xdr:nvSpPr>
      <xdr:spPr>
        <a:xfrm>
          <a:off x="366779" y="59623392"/>
          <a:ext cx="478800" cy="176400"/>
        </a:xfrm>
        <a:prstGeom prst="rect">
          <a:avLst/>
        </a:prstGeom>
        <a:blipFill>
          <a:blip xmlns:r="http://schemas.openxmlformats.org/officeDocument/2006/relationships" r:embed="rId1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171</xdr:row>
      <xdr:rowOff>12343</xdr:rowOff>
    </xdr:from>
    <xdr:to>
      <xdr:col>1</xdr:col>
      <xdr:colOff>3298</xdr:colOff>
      <xdr:row>171</xdr:row>
      <xdr:rowOff>188743</xdr:rowOff>
    </xdr:to>
    <xdr:sp macro="" textlink="">
      <xdr:nvSpPr>
        <xdr:cNvPr id="235" name="Прямоугольник 234">
          <a:extLst>
            <a:ext uri="{FF2B5EF4-FFF2-40B4-BE49-F238E27FC236}">
              <a16:creationId xmlns:a16="http://schemas.microsoft.com/office/drawing/2014/main" id="{AF6A3E19-C8F3-48F0-8035-7D870AD56246}"/>
            </a:ext>
          </a:extLst>
        </xdr:cNvPr>
        <xdr:cNvSpPr>
          <a:spLocks/>
        </xdr:cNvSpPr>
      </xdr:nvSpPr>
      <xdr:spPr>
        <a:xfrm>
          <a:off x="368141" y="19655614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</xdr:row>
      <xdr:rowOff>13221</xdr:rowOff>
    </xdr:from>
    <xdr:to>
      <xdr:col>1</xdr:col>
      <xdr:colOff>1936</xdr:colOff>
      <xdr:row>22</xdr:row>
      <xdr:rowOff>189621</xdr:rowOff>
    </xdr:to>
    <xdr:sp macro="" textlink="">
      <xdr:nvSpPr>
        <xdr:cNvPr id="236" name="Прямоугольник 235">
          <a:extLst>
            <a:ext uri="{FF2B5EF4-FFF2-40B4-BE49-F238E27FC236}">
              <a16:creationId xmlns:a16="http://schemas.microsoft.com/office/drawing/2014/main" id="{FAFC43E4-E2B2-45FC-8A6D-0409A90904BB}"/>
            </a:ext>
          </a:extLst>
        </xdr:cNvPr>
        <xdr:cNvSpPr>
          <a:spLocks/>
        </xdr:cNvSpPr>
      </xdr:nvSpPr>
      <xdr:spPr>
        <a:xfrm>
          <a:off x="366779" y="20799492"/>
          <a:ext cx="478800" cy="176400"/>
        </a:xfrm>
        <a:prstGeom prst="rect">
          <a:avLst/>
        </a:prstGeom>
        <a:blipFill>
          <a:blip xmlns:r="http://schemas.openxmlformats.org/officeDocument/2006/relationships" r:embed="rId1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29</xdr:row>
      <xdr:rowOff>13221</xdr:rowOff>
    </xdr:from>
    <xdr:to>
      <xdr:col>1</xdr:col>
      <xdr:colOff>1936</xdr:colOff>
      <xdr:row>29</xdr:row>
      <xdr:rowOff>189621</xdr:rowOff>
    </xdr:to>
    <xdr:sp macro="" textlink="">
      <xdr:nvSpPr>
        <xdr:cNvPr id="237" name="Прямоугольник 236">
          <a:extLst>
            <a:ext uri="{FF2B5EF4-FFF2-40B4-BE49-F238E27FC236}">
              <a16:creationId xmlns:a16="http://schemas.microsoft.com/office/drawing/2014/main" id="{AC21D6AB-DD3E-47D1-9305-0FE8333A01F5}"/>
            </a:ext>
          </a:extLst>
        </xdr:cNvPr>
        <xdr:cNvSpPr>
          <a:spLocks/>
        </xdr:cNvSpPr>
      </xdr:nvSpPr>
      <xdr:spPr>
        <a:xfrm>
          <a:off x="366779" y="20989992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56</xdr:row>
      <xdr:rowOff>13221</xdr:rowOff>
    </xdr:from>
    <xdr:to>
      <xdr:col>1</xdr:col>
      <xdr:colOff>1936</xdr:colOff>
      <xdr:row>56</xdr:row>
      <xdr:rowOff>189621</xdr:rowOff>
    </xdr:to>
    <xdr:sp macro="" textlink="">
      <xdr:nvSpPr>
        <xdr:cNvPr id="238" name="Прямоугольник 237">
          <a:extLst>
            <a:ext uri="{FF2B5EF4-FFF2-40B4-BE49-F238E27FC236}">
              <a16:creationId xmlns:a16="http://schemas.microsoft.com/office/drawing/2014/main" id="{A759B935-3432-4336-84FB-B988DC2877C7}"/>
            </a:ext>
          </a:extLst>
        </xdr:cNvPr>
        <xdr:cNvSpPr>
          <a:spLocks/>
        </xdr:cNvSpPr>
      </xdr:nvSpPr>
      <xdr:spPr>
        <a:xfrm>
          <a:off x="366779" y="22513992"/>
          <a:ext cx="478800" cy="176400"/>
        </a:xfrm>
        <a:prstGeom prst="rect">
          <a:avLst/>
        </a:prstGeom>
        <a:blipFill>
          <a:blip xmlns:r="http://schemas.openxmlformats.org/officeDocument/2006/relationships" r:embed="rId1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268</xdr:row>
      <xdr:rowOff>13494</xdr:rowOff>
    </xdr:from>
    <xdr:to>
      <xdr:col>1</xdr:col>
      <xdr:colOff>3298</xdr:colOff>
      <xdr:row>268</xdr:row>
      <xdr:rowOff>189894</xdr:rowOff>
    </xdr:to>
    <xdr:sp macro="" textlink="">
      <xdr:nvSpPr>
        <xdr:cNvPr id="239" name="Прямоугольник 238">
          <a:extLst>
            <a:ext uri="{FF2B5EF4-FFF2-40B4-BE49-F238E27FC236}">
              <a16:creationId xmlns:a16="http://schemas.microsoft.com/office/drawing/2014/main" id="{0B1BC132-1F88-4912-87F3-43E54B0910A1}"/>
            </a:ext>
          </a:extLst>
        </xdr:cNvPr>
        <xdr:cNvSpPr>
          <a:spLocks/>
        </xdr:cNvSpPr>
      </xdr:nvSpPr>
      <xdr:spPr>
        <a:xfrm>
          <a:off x="368141" y="58404465"/>
          <a:ext cx="478800" cy="176400"/>
        </a:xfrm>
        <a:prstGeom prst="rect">
          <a:avLst/>
        </a:prstGeom>
        <a:blipFill>
          <a:blip xmlns:r="http://schemas.openxmlformats.org/officeDocument/2006/relationships" r:embed="rId130" cstate="screen">
            <a:extLst>
              <a:ext uri="{BEBA8EAE-BF5A-486C-A8C5-ECC9F3942E4B}">
                <a14:imgProps xmlns:a14="http://schemas.microsoft.com/office/drawing/2010/main">
                  <a14:imgLayer r:embed="rId131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194</xdr:row>
      <xdr:rowOff>12343</xdr:rowOff>
    </xdr:from>
    <xdr:to>
      <xdr:col>1</xdr:col>
      <xdr:colOff>3298</xdr:colOff>
      <xdr:row>194</xdr:row>
      <xdr:rowOff>188743</xdr:rowOff>
    </xdr:to>
    <xdr:sp macro="" textlink="">
      <xdr:nvSpPr>
        <xdr:cNvPr id="240" name="Прямоугольник 239">
          <a:extLst>
            <a:ext uri="{FF2B5EF4-FFF2-40B4-BE49-F238E27FC236}">
              <a16:creationId xmlns:a16="http://schemas.microsoft.com/office/drawing/2014/main" id="{41238985-72D0-46CA-BC28-FDFF4C70658F}"/>
            </a:ext>
          </a:extLst>
        </xdr:cNvPr>
        <xdr:cNvSpPr>
          <a:spLocks/>
        </xdr:cNvSpPr>
      </xdr:nvSpPr>
      <xdr:spPr>
        <a:xfrm>
          <a:off x="368141" y="29066314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215</xdr:row>
      <xdr:rowOff>13221</xdr:rowOff>
    </xdr:from>
    <xdr:to>
      <xdr:col>1</xdr:col>
      <xdr:colOff>1936</xdr:colOff>
      <xdr:row>215</xdr:row>
      <xdr:rowOff>189621</xdr:rowOff>
    </xdr:to>
    <xdr:sp macro="" textlink="">
      <xdr:nvSpPr>
        <xdr:cNvPr id="241" name="Прямоугольник 240">
          <a:extLst>
            <a:ext uri="{FF2B5EF4-FFF2-40B4-BE49-F238E27FC236}">
              <a16:creationId xmlns:a16="http://schemas.microsoft.com/office/drawing/2014/main" id="{FD1834D3-2EBD-4F00-8C77-366CD8B02CA6}"/>
            </a:ext>
          </a:extLst>
        </xdr:cNvPr>
        <xdr:cNvSpPr>
          <a:spLocks/>
        </xdr:cNvSpPr>
      </xdr:nvSpPr>
      <xdr:spPr>
        <a:xfrm>
          <a:off x="366779" y="36344292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62797</xdr:colOff>
      <xdr:row>132</xdr:row>
      <xdr:rowOff>0</xdr:rowOff>
    </xdr:from>
    <xdr:to>
      <xdr:col>1</xdr:col>
      <xdr:colOff>2754</xdr:colOff>
      <xdr:row>132</xdr:row>
      <xdr:rowOff>176400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232355C6-9956-48AB-A664-A9C2DB64D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597" y="4128407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237</xdr:row>
      <xdr:rowOff>12342</xdr:rowOff>
    </xdr:from>
    <xdr:to>
      <xdr:col>1</xdr:col>
      <xdr:colOff>1936</xdr:colOff>
      <xdr:row>237</xdr:row>
      <xdr:rowOff>188742</xdr:rowOff>
    </xdr:to>
    <xdr:sp macro="" textlink="">
      <xdr:nvSpPr>
        <xdr:cNvPr id="243" name="Прямоугольник 242">
          <a:extLst>
            <a:ext uri="{FF2B5EF4-FFF2-40B4-BE49-F238E27FC236}">
              <a16:creationId xmlns:a16="http://schemas.microsoft.com/office/drawing/2014/main" id="{73AC5D91-4917-41D3-95B3-B67F88B7484A}"/>
            </a:ext>
          </a:extLst>
        </xdr:cNvPr>
        <xdr:cNvSpPr>
          <a:spLocks/>
        </xdr:cNvSpPr>
      </xdr:nvSpPr>
      <xdr:spPr>
        <a:xfrm>
          <a:off x="366779" y="44763513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247</xdr:row>
      <xdr:rowOff>13221</xdr:rowOff>
    </xdr:from>
    <xdr:to>
      <xdr:col>1</xdr:col>
      <xdr:colOff>1936</xdr:colOff>
      <xdr:row>247</xdr:row>
      <xdr:rowOff>189621</xdr:rowOff>
    </xdr:to>
    <xdr:sp macro="" textlink="">
      <xdr:nvSpPr>
        <xdr:cNvPr id="244" name="Прямоугольник 243">
          <a:extLst>
            <a:ext uri="{FF2B5EF4-FFF2-40B4-BE49-F238E27FC236}">
              <a16:creationId xmlns:a16="http://schemas.microsoft.com/office/drawing/2014/main" id="{2F8C81E8-DE7E-4BDB-85A8-51EFA3D13A3C}"/>
            </a:ext>
          </a:extLst>
        </xdr:cNvPr>
        <xdr:cNvSpPr>
          <a:spLocks/>
        </xdr:cNvSpPr>
      </xdr:nvSpPr>
      <xdr:spPr>
        <a:xfrm>
          <a:off x="366779" y="49031592"/>
          <a:ext cx="478800" cy="176400"/>
        </a:xfrm>
        <a:prstGeom prst="rect">
          <a:avLst/>
        </a:prstGeom>
        <a:blipFill>
          <a:blip xmlns:r="http://schemas.openxmlformats.org/officeDocument/2006/relationships" r:embed="rId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62797</xdr:colOff>
      <xdr:row>133</xdr:row>
      <xdr:rowOff>0</xdr:rowOff>
    </xdr:from>
    <xdr:to>
      <xdr:col>1</xdr:col>
      <xdr:colOff>2754</xdr:colOff>
      <xdr:row>133</xdr:row>
      <xdr:rowOff>176400</xdr:rowOff>
    </xdr:to>
    <xdr:sp macro="" textlink="">
      <xdr:nvSpPr>
        <xdr:cNvPr id="246" name="Прямоугольник 245">
          <a:extLst>
            <a:ext uri="{FF2B5EF4-FFF2-40B4-BE49-F238E27FC236}">
              <a16:creationId xmlns:a16="http://schemas.microsoft.com/office/drawing/2014/main" id="{3CFDBD55-90C9-499F-A1A5-0FBCC8686F87}"/>
            </a:ext>
          </a:extLst>
        </xdr:cNvPr>
        <xdr:cNvSpPr>
          <a:spLocks/>
        </xdr:cNvSpPr>
      </xdr:nvSpPr>
      <xdr:spPr>
        <a:xfrm>
          <a:off x="367597" y="55304871"/>
          <a:ext cx="478800" cy="176400"/>
        </a:xfrm>
        <a:prstGeom prst="rect">
          <a:avLst/>
        </a:prstGeom>
        <a:blipFill>
          <a:blip xmlns:r="http://schemas.openxmlformats.org/officeDocument/2006/relationships" r:embed="rId1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266</xdr:row>
      <xdr:rowOff>13221</xdr:rowOff>
    </xdr:from>
    <xdr:to>
      <xdr:col>1</xdr:col>
      <xdr:colOff>1936</xdr:colOff>
      <xdr:row>266</xdr:row>
      <xdr:rowOff>189621</xdr:rowOff>
    </xdr:to>
    <xdr:sp macro="" textlink="">
      <xdr:nvSpPr>
        <xdr:cNvPr id="247" name="Прямоугольник 246">
          <a:extLst>
            <a:ext uri="{FF2B5EF4-FFF2-40B4-BE49-F238E27FC236}">
              <a16:creationId xmlns:a16="http://schemas.microsoft.com/office/drawing/2014/main" id="{EB192EA9-EB5C-4F95-A0F1-0D252116B254}"/>
            </a:ext>
          </a:extLst>
        </xdr:cNvPr>
        <xdr:cNvSpPr>
          <a:spLocks/>
        </xdr:cNvSpPr>
      </xdr:nvSpPr>
      <xdr:spPr>
        <a:xfrm>
          <a:off x="366779" y="57299292"/>
          <a:ext cx="478800" cy="176400"/>
        </a:xfrm>
        <a:prstGeom prst="rect">
          <a:avLst/>
        </a:prstGeom>
        <a:blipFill>
          <a:blip xmlns:r="http://schemas.openxmlformats.org/officeDocument/2006/relationships" r:embed="rId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59258</xdr:colOff>
      <xdr:row>15</xdr:row>
      <xdr:rowOff>21385</xdr:rowOff>
    </xdr:from>
    <xdr:to>
      <xdr:col>3</xdr:col>
      <xdr:colOff>1936</xdr:colOff>
      <xdr:row>16</xdr:row>
      <xdr:rowOff>8646</xdr:rowOff>
    </xdr:to>
    <xdr:sp macro="" textlink="">
      <xdr:nvSpPr>
        <xdr:cNvPr id="249" name="Прямоугольник 248">
          <a:extLst>
            <a:ext uri="{FF2B5EF4-FFF2-40B4-BE49-F238E27FC236}">
              <a16:creationId xmlns:a16="http://schemas.microsoft.com/office/drawing/2014/main" id="{7D97C4F9-59BE-4E03-B78F-1B2D10B22165}"/>
            </a:ext>
          </a:extLst>
        </xdr:cNvPr>
        <xdr:cNvSpPr>
          <a:spLocks/>
        </xdr:cNvSpPr>
      </xdr:nvSpPr>
      <xdr:spPr>
        <a:xfrm>
          <a:off x="59258" y="1071856"/>
          <a:ext cx="0" cy="194090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</xdr:row>
      <xdr:rowOff>26442</xdr:rowOff>
    </xdr:from>
    <xdr:to>
      <xdr:col>3</xdr:col>
      <xdr:colOff>1936</xdr:colOff>
      <xdr:row>17</xdr:row>
      <xdr:rowOff>12342</xdr:rowOff>
    </xdr:to>
    <xdr:sp macro="" textlink="">
      <xdr:nvSpPr>
        <xdr:cNvPr id="250" name="Прямоугольник 249">
          <a:extLst>
            <a:ext uri="{FF2B5EF4-FFF2-40B4-BE49-F238E27FC236}">
              <a16:creationId xmlns:a16="http://schemas.microsoft.com/office/drawing/2014/main" id="{D3CEF61E-9F40-4716-8B7C-A3C798FF677F}"/>
            </a:ext>
          </a:extLst>
        </xdr:cNvPr>
        <xdr:cNvSpPr>
          <a:spLocks/>
        </xdr:cNvSpPr>
      </xdr:nvSpPr>
      <xdr:spPr>
        <a:xfrm>
          <a:off x="61979" y="1283742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17</xdr:row>
      <xdr:rowOff>26442</xdr:rowOff>
    </xdr:from>
    <xdr:to>
      <xdr:col>3</xdr:col>
      <xdr:colOff>1936</xdr:colOff>
      <xdr:row>18</xdr:row>
      <xdr:rowOff>12342</xdr:rowOff>
    </xdr:to>
    <xdr:sp macro="" textlink="">
      <xdr:nvSpPr>
        <xdr:cNvPr id="251" name="Прямоугольник 250">
          <a:extLst>
            <a:ext uri="{FF2B5EF4-FFF2-40B4-BE49-F238E27FC236}">
              <a16:creationId xmlns:a16="http://schemas.microsoft.com/office/drawing/2014/main" id="{3A73C027-7A50-428F-B5D8-B8372C2C7FCD}"/>
            </a:ext>
          </a:extLst>
        </xdr:cNvPr>
        <xdr:cNvSpPr>
          <a:spLocks/>
        </xdr:cNvSpPr>
      </xdr:nvSpPr>
      <xdr:spPr>
        <a:xfrm>
          <a:off x="61979" y="1490571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</xdr:row>
      <xdr:rowOff>26442</xdr:rowOff>
    </xdr:from>
    <xdr:to>
      <xdr:col>3</xdr:col>
      <xdr:colOff>1936</xdr:colOff>
      <xdr:row>19</xdr:row>
      <xdr:rowOff>12342</xdr:rowOff>
    </xdr:to>
    <xdr:sp macro="" textlink="">
      <xdr:nvSpPr>
        <xdr:cNvPr id="252" name="Прямоугольник 251">
          <a:extLst>
            <a:ext uri="{FF2B5EF4-FFF2-40B4-BE49-F238E27FC236}">
              <a16:creationId xmlns:a16="http://schemas.microsoft.com/office/drawing/2014/main" id="{90A41673-E605-4DCA-9D9F-E082242FFFCC}"/>
            </a:ext>
          </a:extLst>
        </xdr:cNvPr>
        <xdr:cNvSpPr>
          <a:spLocks/>
        </xdr:cNvSpPr>
      </xdr:nvSpPr>
      <xdr:spPr>
        <a:xfrm>
          <a:off x="61979" y="1697399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</xdr:row>
      <xdr:rowOff>26442</xdr:rowOff>
    </xdr:from>
    <xdr:to>
      <xdr:col>3</xdr:col>
      <xdr:colOff>1936</xdr:colOff>
      <xdr:row>20</xdr:row>
      <xdr:rowOff>12342</xdr:rowOff>
    </xdr:to>
    <xdr:sp macro="" textlink="">
      <xdr:nvSpPr>
        <xdr:cNvPr id="253" name="Прямоугольник 252">
          <a:extLst>
            <a:ext uri="{FF2B5EF4-FFF2-40B4-BE49-F238E27FC236}">
              <a16:creationId xmlns:a16="http://schemas.microsoft.com/office/drawing/2014/main" id="{C893B765-0633-4DE5-A97B-B5E71647213D}"/>
            </a:ext>
          </a:extLst>
        </xdr:cNvPr>
        <xdr:cNvSpPr>
          <a:spLocks/>
        </xdr:cNvSpPr>
      </xdr:nvSpPr>
      <xdr:spPr>
        <a:xfrm>
          <a:off x="61979" y="1904228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</xdr:row>
      <xdr:rowOff>26442</xdr:rowOff>
    </xdr:from>
    <xdr:to>
      <xdr:col>3</xdr:col>
      <xdr:colOff>1936</xdr:colOff>
      <xdr:row>21</xdr:row>
      <xdr:rowOff>12342</xdr:rowOff>
    </xdr:to>
    <xdr:sp macro="" textlink="">
      <xdr:nvSpPr>
        <xdr:cNvPr id="254" name="Прямоугольник 253">
          <a:extLst>
            <a:ext uri="{FF2B5EF4-FFF2-40B4-BE49-F238E27FC236}">
              <a16:creationId xmlns:a16="http://schemas.microsoft.com/office/drawing/2014/main" id="{66B8C4EE-AF62-491C-B35F-A3812A1425DF}"/>
            </a:ext>
          </a:extLst>
        </xdr:cNvPr>
        <xdr:cNvSpPr>
          <a:spLocks/>
        </xdr:cNvSpPr>
      </xdr:nvSpPr>
      <xdr:spPr>
        <a:xfrm>
          <a:off x="61979" y="2111056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32</xdr:row>
      <xdr:rowOff>26442</xdr:rowOff>
    </xdr:from>
    <xdr:to>
      <xdr:col>3</xdr:col>
      <xdr:colOff>1936</xdr:colOff>
      <xdr:row>33</xdr:row>
      <xdr:rowOff>12342</xdr:rowOff>
    </xdr:to>
    <xdr:sp macro="" textlink="">
      <xdr:nvSpPr>
        <xdr:cNvPr id="256" name="Прямоугольник 255">
          <a:extLst>
            <a:ext uri="{FF2B5EF4-FFF2-40B4-BE49-F238E27FC236}">
              <a16:creationId xmlns:a16="http://schemas.microsoft.com/office/drawing/2014/main" id="{3A324571-E6CA-4E68-B28E-545596480481}"/>
            </a:ext>
          </a:extLst>
        </xdr:cNvPr>
        <xdr:cNvSpPr>
          <a:spLocks/>
        </xdr:cNvSpPr>
      </xdr:nvSpPr>
      <xdr:spPr>
        <a:xfrm>
          <a:off x="61979" y="4827042"/>
          <a:ext cx="0" cy="192729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33</xdr:row>
      <xdr:rowOff>26442</xdr:rowOff>
    </xdr:from>
    <xdr:to>
      <xdr:col>3</xdr:col>
      <xdr:colOff>1936</xdr:colOff>
      <xdr:row>34</xdr:row>
      <xdr:rowOff>12342</xdr:rowOff>
    </xdr:to>
    <xdr:sp macro="" textlink="">
      <xdr:nvSpPr>
        <xdr:cNvPr id="257" name="Прямоугольник 256">
          <a:extLst>
            <a:ext uri="{FF2B5EF4-FFF2-40B4-BE49-F238E27FC236}">
              <a16:creationId xmlns:a16="http://schemas.microsoft.com/office/drawing/2014/main" id="{A69BF1CF-1403-4059-98E8-D3FBD888BB44}"/>
            </a:ext>
          </a:extLst>
        </xdr:cNvPr>
        <xdr:cNvSpPr>
          <a:spLocks/>
        </xdr:cNvSpPr>
      </xdr:nvSpPr>
      <xdr:spPr>
        <a:xfrm>
          <a:off x="61979" y="5033871"/>
          <a:ext cx="0" cy="192728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34</xdr:row>
      <xdr:rowOff>26442</xdr:rowOff>
    </xdr:from>
    <xdr:to>
      <xdr:col>3</xdr:col>
      <xdr:colOff>1936</xdr:colOff>
      <xdr:row>35</xdr:row>
      <xdr:rowOff>12342</xdr:rowOff>
    </xdr:to>
    <xdr:sp macro="" textlink="">
      <xdr:nvSpPr>
        <xdr:cNvPr id="258" name="Прямоугольник 257">
          <a:extLst>
            <a:ext uri="{FF2B5EF4-FFF2-40B4-BE49-F238E27FC236}">
              <a16:creationId xmlns:a16="http://schemas.microsoft.com/office/drawing/2014/main" id="{AA67B618-C9C3-4BD9-A819-11D1A2A71039}"/>
            </a:ext>
          </a:extLst>
        </xdr:cNvPr>
        <xdr:cNvSpPr>
          <a:spLocks/>
        </xdr:cNvSpPr>
      </xdr:nvSpPr>
      <xdr:spPr>
        <a:xfrm>
          <a:off x="61979" y="5240699"/>
          <a:ext cx="0" cy="192729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35</xdr:row>
      <xdr:rowOff>26442</xdr:rowOff>
    </xdr:from>
    <xdr:to>
      <xdr:col>3</xdr:col>
      <xdr:colOff>1936</xdr:colOff>
      <xdr:row>36</xdr:row>
      <xdr:rowOff>12342</xdr:rowOff>
    </xdr:to>
    <xdr:sp macro="" textlink="">
      <xdr:nvSpPr>
        <xdr:cNvPr id="259" name="Прямоугольник 258">
          <a:extLst>
            <a:ext uri="{FF2B5EF4-FFF2-40B4-BE49-F238E27FC236}">
              <a16:creationId xmlns:a16="http://schemas.microsoft.com/office/drawing/2014/main" id="{D5570FFA-5061-46E1-A130-6F07D8AE3D0E}"/>
            </a:ext>
          </a:extLst>
        </xdr:cNvPr>
        <xdr:cNvSpPr>
          <a:spLocks/>
        </xdr:cNvSpPr>
      </xdr:nvSpPr>
      <xdr:spPr>
        <a:xfrm>
          <a:off x="61979" y="5447528"/>
          <a:ext cx="0" cy="192728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36</xdr:row>
      <xdr:rowOff>26442</xdr:rowOff>
    </xdr:from>
    <xdr:to>
      <xdr:col>3</xdr:col>
      <xdr:colOff>1936</xdr:colOff>
      <xdr:row>37</xdr:row>
      <xdr:rowOff>12342</xdr:rowOff>
    </xdr:to>
    <xdr:sp macro="" textlink="">
      <xdr:nvSpPr>
        <xdr:cNvPr id="260" name="Прямоугольник 259">
          <a:extLst>
            <a:ext uri="{FF2B5EF4-FFF2-40B4-BE49-F238E27FC236}">
              <a16:creationId xmlns:a16="http://schemas.microsoft.com/office/drawing/2014/main" id="{E6580FDF-C468-4757-BFAD-1AFE9E5D0CF2}"/>
            </a:ext>
          </a:extLst>
        </xdr:cNvPr>
        <xdr:cNvSpPr>
          <a:spLocks/>
        </xdr:cNvSpPr>
      </xdr:nvSpPr>
      <xdr:spPr>
        <a:xfrm>
          <a:off x="61979" y="5654356"/>
          <a:ext cx="0" cy="192729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37</xdr:row>
      <xdr:rowOff>20999</xdr:rowOff>
    </xdr:from>
    <xdr:to>
      <xdr:col>3</xdr:col>
      <xdr:colOff>1936</xdr:colOff>
      <xdr:row>38</xdr:row>
      <xdr:rowOff>6899</xdr:rowOff>
    </xdr:to>
    <xdr:sp macro="" textlink="">
      <xdr:nvSpPr>
        <xdr:cNvPr id="261" name="Прямоугольник 260">
          <a:extLst>
            <a:ext uri="{FF2B5EF4-FFF2-40B4-BE49-F238E27FC236}">
              <a16:creationId xmlns:a16="http://schemas.microsoft.com/office/drawing/2014/main" id="{F905D4A5-9BCE-4670-9B9D-0062B80B0E84}"/>
            </a:ext>
          </a:extLst>
        </xdr:cNvPr>
        <xdr:cNvSpPr>
          <a:spLocks/>
        </xdr:cNvSpPr>
      </xdr:nvSpPr>
      <xdr:spPr>
        <a:xfrm>
          <a:off x="61979" y="5855742"/>
          <a:ext cx="0" cy="192728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38</xdr:row>
      <xdr:rowOff>20999</xdr:rowOff>
    </xdr:from>
    <xdr:to>
      <xdr:col>3</xdr:col>
      <xdr:colOff>1936</xdr:colOff>
      <xdr:row>39</xdr:row>
      <xdr:rowOff>6899</xdr:rowOff>
    </xdr:to>
    <xdr:sp macro="" textlink="">
      <xdr:nvSpPr>
        <xdr:cNvPr id="262" name="Прямоугольник 261">
          <a:extLst>
            <a:ext uri="{FF2B5EF4-FFF2-40B4-BE49-F238E27FC236}">
              <a16:creationId xmlns:a16="http://schemas.microsoft.com/office/drawing/2014/main" id="{098C2B48-C052-478F-A07A-87966064950C}"/>
            </a:ext>
          </a:extLst>
        </xdr:cNvPr>
        <xdr:cNvSpPr>
          <a:spLocks/>
        </xdr:cNvSpPr>
      </xdr:nvSpPr>
      <xdr:spPr>
        <a:xfrm>
          <a:off x="61979" y="6062570"/>
          <a:ext cx="0" cy="192729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39</xdr:row>
      <xdr:rowOff>20999</xdr:rowOff>
    </xdr:from>
    <xdr:to>
      <xdr:col>3</xdr:col>
      <xdr:colOff>1936</xdr:colOff>
      <xdr:row>40</xdr:row>
      <xdr:rowOff>6899</xdr:rowOff>
    </xdr:to>
    <xdr:sp macro="" textlink="">
      <xdr:nvSpPr>
        <xdr:cNvPr id="263" name="Прямоугольник 262">
          <a:extLst>
            <a:ext uri="{FF2B5EF4-FFF2-40B4-BE49-F238E27FC236}">
              <a16:creationId xmlns:a16="http://schemas.microsoft.com/office/drawing/2014/main" id="{FC254033-E3AE-495E-BEF9-167FCDFDCB31}"/>
            </a:ext>
          </a:extLst>
        </xdr:cNvPr>
        <xdr:cNvSpPr>
          <a:spLocks/>
        </xdr:cNvSpPr>
      </xdr:nvSpPr>
      <xdr:spPr>
        <a:xfrm>
          <a:off x="61979" y="6269399"/>
          <a:ext cx="0" cy="192729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40</xdr:row>
      <xdr:rowOff>26442</xdr:rowOff>
    </xdr:from>
    <xdr:to>
      <xdr:col>3</xdr:col>
      <xdr:colOff>1936</xdr:colOff>
      <xdr:row>41</xdr:row>
      <xdr:rowOff>12342</xdr:rowOff>
    </xdr:to>
    <xdr:sp macro="" textlink="">
      <xdr:nvSpPr>
        <xdr:cNvPr id="264" name="Прямоугольник 263">
          <a:extLst>
            <a:ext uri="{FF2B5EF4-FFF2-40B4-BE49-F238E27FC236}">
              <a16:creationId xmlns:a16="http://schemas.microsoft.com/office/drawing/2014/main" id="{822D32B2-0B4C-45C0-A109-B32C866EF0BC}"/>
            </a:ext>
          </a:extLst>
        </xdr:cNvPr>
        <xdr:cNvSpPr>
          <a:spLocks/>
        </xdr:cNvSpPr>
      </xdr:nvSpPr>
      <xdr:spPr>
        <a:xfrm>
          <a:off x="61979" y="6481671"/>
          <a:ext cx="0" cy="192728"/>
        </a:xfrm>
        <a:prstGeom prst="rect">
          <a:avLst/>
        </a:prstGeom>
        <a:blipFill>
          <a:blip xmlns:r="http://schemas.openxmlformats.org/officeDocument/2006/relationships" r:embed="rId5" cstate="screen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42</xdr:row>
      <xdr:rowOff>26442</xdr:rowOff>
    </xdr:from>
    <xdr:to>
      <xdr:col>3</xdr:col>
      <xdr:colOff>1936</xdr:colOff>
      <xdr:row>43</xdr:row>
      <xdr:rowOff>12342</xdr:rowOff>
    </xdr:to>
    <xdr:sp macro="" textlink="">
      <xdr:nvSpPr>
        <xdr:cNvPr id="265" name="Прямоугольник 264">
          <a:extLst>
            <a:ext uri="{FF2B5EF4-FFF2-40B4-BE49-F238E27FC236}">
              <a16:creationId xmlns:a16="http://schemas.microsoft.com/office/drawing/2014/main" id="{DF27C3B4-F729-49DA-BA3A-0FBD8AA97525}"/>
            </a:ext>
          </a:extLst>
        </xdr:cNvPr>
        <xdr:cNvSpPr>
          <a:spLocks/>
        </xdr:cNvSpPr>
      </xdr:nvSpPr>
      <xdr:spPr>
        <a:xfrm>
          <a:off x="61979" y="6895328"/>
          <a:ext cx="0" cy="192728"/>
        </a:xfrm>
        <a:prstGeom prst="rect">
          <a:avLst/>
        </a:prstGeom>
        <a:blipFill>
          <a:blip xmlns:r="http://schemas.openxmlformats.org/officeDocument/2006/relationships" r:embed="rId7" cstate="screen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43</xdr:row>
      <xdr:rowOff>26442</xdr:rowOff>
    </xdr:from>
    <xdr:to>
      <xdr:col>3</xdr:col>
      <xdr:colOff>1936</xdr:colOff>
      <xdr:row>44</xdr:row>
      <xdr:rowOff>12342</xdr:rowOff>
    </xdr:to>
    <xdr:sp macro="" textlink="">
      <xdr:nvSpPr>
        <xdr:cNvPr id="266" name="Прямоугольник 265">
          <a:extLst>
            <a:ext uri="{FF2B5EF4-FFF2-40B4-BE49-F238E27FC236}">
              <a16:creationId xmlns:a16="http://schemas.microsoft.com/office/drawing/2014/main" id="{8A4D6372-CD30-477D-AEFF-84C493F05426}"/>
            </a:ext>
          </a:extLst>
        </xdr:cNvPr>
        <xdr:cNvSpPr>
          <a:spLocks/>
        </xdr:cNvSpPr>
      </xdr:nvSpPr>
      <xdr:spPr>
        <a:xfrm>
          <a:off x="61979" y="7102156"/>
          <a:ext cx="0" cy="192729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44</xdr:row>
      <xdr:rowOff>26442</xdr:rowOff>
    </xdr:from>
    <xdr:to>
      <xdr:col>3</xdr:col>
      <xdr:colOff>1936</xdr:colOff>
      <xdr:row>45</xdr:row>
      <xdr:rowOff>12342</xdr:rowOff>
    </xdr:to>
    <xdr:sp macro="" textlink="">
      <xdr:nvSpPr>
        <xdr:cNvPr id="267" name="Прямоугольник 266">
          <a:extLst>
            <a:ext uri="{FF2B5EF4-FFF2-40B4-BE49-F238E27FC236}">
              <a16:creationId xmlns:a16="http://schemas.microsoft.com/office/drawing/2014/main" id="{C65BAEDD-3EF2-4438-913A-99001C7EDED7}"/>
            </a:ext>
          </a:extLst>
        </xdr:cNvPr>
        <xdr:cNvSpPr>
          <a:spLocks/>
        </xdr:cNvSpPr>
      </xdr:nvSpPr>
      <xdr:spPr>
        <a:xfrm>
          <a:off x="61979" y="7308985"/>
          <a:ext cx="0" cy="192728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163</xdr:row>
      <xdr:rowOff>0</xdr:rowOff>
    </xdr:from>
    <xdr:to>
      <xdr:col>3</xdr:col>
      <xdr:colOff>1936</xdr:colOff>
      <xdr:row>163</xdr:row>
      <xdr:rowOff>176400</xdr:rowOff>
    </xdr:to>
    <xdr:sp macro="" textlink="">
      <xdr:nvSpPr>
        <xdr:cNvPr id="268" name="Прямоугольник 267">
          <a:extLst>
            <a:ext uri="{FF2B5EF4-FFF2-40B4-BE49-F238E27FC236}">
              <a16:creationId xmlns:a16="http://schemas.microsoft.com/office/drawing/2014/main" id="{B0A32C7A-A24F-4E96-8252-E8A7F3DB4E5A}"/>
            </a:ext>
          </a:extLst>
        </xdr:cNvPr>
        <xdr:cNvSpPr>
          <a:spLocks/>
        </xdr:cNvSpPr>
      </xdr:nvSpPr>
      <xdr:spPr>
        <a:xfrm>
          <a:off x="61979" y="7489371"/>
          <a:ext cx="0" cy="176400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49</xdr:row>
      <xdr:rowOff>26442</xdr:rowOff>
    </xdr:from>
    <xdr:to>
      <xdr:col>3</xdr:col>
      <xdr:colOff>1936</xdr:colOff>
      <xdr:row>50</xdr:row>
      <xdr:rowOff>12342</xdr:rowOff>
    </xdr:to>
    <xdr:sp macro="" textlink="">
      <xdr:nvSpPr>
        <xdr:cNvPr id="269" name="Прямоугольник 268">
          <a:extLst>
            <a:ext uri="{FF2B5EF4-FFF2-40B4-BE49-F238E27FC236}">
              <a16:creationId xmlns:a16="http://schemas.microsoft.com/office/drawing/2014/main" id="{5A946D3C-5383-4E46-9931-A2D9930D21AD}"/>
            </a:ext>
          </a:extLst>
        </xdr:cNvPr>
        <xdr:cNvSpPr>
          <a:spLocks/>
        </xdr:cNvSpPr>
      </xdr:nvSpPr>
      <xdr:spPr>
        <a:xfrm>
          <a:off x="61979" y="8577171"/>
          <a:ext cx="0" cy="192728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50</xdr:row>
      <xdr:rowOff>26442</xdr:rowOff>
    </xdr:from>
    <xdr:to>
      <xdr:col>3</xdr:col>
      <xdr:colOff>1936</xdr:colOff>
      <xdr:row>51</xdr:row>
      <xdr:rowOff>12342</xdr:rowOff>
    </xdr:to>
    <xdr:sp macro="" textlink="">
      <xdr:nvSpPr>
        <xdr:cNvPr id="270" name="Прямоугольник 269">
          <a:extLst>
            <a:ext uri="{FF2B5EF4-FFF2-40B4-BE49-F238E27FC236}">
              <a16:creationId xmlns:a16="http://schemas.microsoft.com/office/drawing/2014/main" id="{B592777C-8EAF-4F2D-90C5-C14E13939EA2}"/>
            </a:ext>
          </a:extLst>
        </xdr:cNvPr>
        <xdr:cNvSpPr>
          <a:spLocks/>
        </xdr:cNvSpPr>
      </xdr:nvSpPr>
      <xdr:spPr>
        <a:xfrm>
          <a:off x="61979" y="8783999"/>
          <a:ext cx="0" cy="192729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51</xdr:row>
      <xdr:rowOff>26442</xdr:rowOff>
    </xdr:from>
    <xdr:to>
      <xdr:col>3</xdr:col>
      <xdr:colOff>1936</xdr:colOff>
      <xdr:row>52</xdr:row>
      <xdr:rowOff>12342</xdr:rowOff>
    </xdr:to>
    <xdr:sp macro="" textlink="">
      <xdr:nvSpPr>
        <xdr:cNvPr id="271" name="Прямоугольник 270">
          <a:extLst>
            <a:ext uri="{FF2B5EF4-FFF2-40B4-BE49-F238E27FC236}">
              <a16:creationId xmlns:a16="http://schemas.microsoft.com/office/drawing/2014/main" id="{5B6961CE-664F-4E94-AB79-9B47371999CA}"/>
            </a:ext>
          </a:extLst>
        </xdr:cNvPr>
        <xdr:cNvSpPr>
          <a:spLocks/>
        </xdr:cNvSpPr>
      </xdr:nvSpPr>
      <xdr:spPr>
        <a:xfrm>
          <a:off x="61979" y="8990828"/>
          <a:ext cx="0" cy="192728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52</xdr:row>
      <xdr:rowOff>26442</xdr:rowOff>
    </xdr:from>
    <xdr:to>
      <xdr:col>3</xdr:col>
      <xdr:colOff>1936</xdr:colOff>
      <xdr:row>53</xdr:row>
      <xdr:rowOff>12342</xdr:rowOff>
    </xdr:to>
    <xdr:sp macro="" textlink="">
      <xdr:nvSpPr>
        <xdr:cNvPr id="272" name="Прямоугольник 271">
          <a:extLst>
            <a:ext uri="{FF2B5EF4-FFF2-40B4-BE49-F238E27FC236}">
              <a16:creationId xmlns:a16="http://schemas.microsoft.com/office/drawing/2014/main" id="{4014612C-CCB7-4477-A440-C385B0BA5741}"/>
            </a:ext>
          </a:extLst>
        </xdr:cNvPr>
        <xdr:cNvSpPr>
          <a:spLocks/>
        </xdr:cNvSpPr>
      </xdr:nvSpPr>
      <xdr:spPr>
        <a:xfrm>
          <a:off x="61979" y="9197656"/>
          <a:ext cx="0" cy="192729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64</xdr:row>
      <xdr:rowOff>25564</xdr:rowOff>
    </xdr:from>
    <xdr:to>
      <xdr:col>3</xdr:col>
      <xdr:colOff>3298</xdr:colOff>
      <xdr:row>65</xdr:row>
      <xdr:rowOff>11464</xdr:rowOff>
    </xdr:to>
    <xdr:sp macro="" textlink="">
      <xdr:nvSpPr>
        <xdr:cNvPr id="273" name="Прямоугольник 272">
          <a:extLst>
            <a:ext uri="{FF2B5EF4-FFF2-40B4-BE49-F238E27FC236}">
              <a16:creationId xmlns:a16="http://schemas.microsoft.com/office/drawing/2014/main" id="{DA8DEC99-777A-442D-8472-DD0093572430}"/>
            </a:ext>
          </a:extLst>
        </xdr:cNvPr>
        <xdr:cNvSpPr>
          <a:spLocks/>
        </xdr:cNvSpPr>
      </xdr:nvSpPr>
      <xdr:spPr>
        <a:xfrm>
          <a:off x="63341" y="12408064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65</xdr:row>
      <xdr:rowOff>25564</xdr:rowOff>
    </xdr:from>
    <xdr:to>
      <xdr:col>3</xdr:col>
      <xdr:colOff>3298</xdr:colOff>
      <xdr:row>66</xdr:row>
      <xdr:rowOff>11464</xdr:rowOff>
    </xdr:to>
    <xdr:sp macro="" textlink="">
      <xdr:nvSpPr>
        <xdr:cNvPr id="274" name="Прямоугольник 273">
          <a:extLst>
            <a:ext uri="{FF2B5EF4-FFF2-40B4-BE49-F238E27FC236}">
              <a16:creationId xmlns:a16="http://schemas.microsoft.com/office/drawing/2014/main" id="{539804D8-8C9E-46ED-8042-78E473DE9075}"/>
            </a:ext>
          </a:extLst>
        </xdr:cNvPr>
        <xdr:cNvSpPr>
          <a:spLocks/>
        </xdr:cNvSpPr>
      </xdr:nvSpPr>
      <xdr:spPr>
        <a:xfrm>
          <a:off x="63341" y="12614893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</xdr:row>
      <xdr:rowOff>0</xdr:rowOff>
    </xdr:from>
    <xdr:to>
      <xdr:col>3</xdr:col>
      <xdr:colOff>1936</xdr:colOff>
      <xdr:row>15</xdr:row>
      <xdr:rowOff>176400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7576A5E5-54C7-4BF5-9C22-CC027D417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2732314"/>
          <a:ext cx="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67</xdr:row>
      <xdr:rowOff>26442</xdr:rowOff>
    </xdr:from>
    <xdr:to>
      <xdr:col>3</xdr:col>
      <xdr:colOff>1936</xdr:colOff>
      <xdr:row>68</xdr:row>
      <xdr:rowOff>12342</xdr:rowOff>
    </xdr:to>
    <xdr:sp macro="" textlink="">
      <xdr:nvSpPr>
        <xdr:cNvPr id="276" name="Прямоугольник 275">
          <a:extLst>
            <a:ext uri="{FF2B5EF4-FFF2-40B4-BE49-F238E27FC236}">
              <a16:creationId xmlns:a16="http://schemas.microsoft.com/office/drawing/2014/main" id="{4D99B1D4-857F-41E5-82BF-F99E9074543D}"/>
            </a:ext>
          </a:extLst>
        </xdr:cNvPr>
        <xdr:cNvSpPr>
          <a:spLocks/>
        </xdr:cNvSpPr>
      </xdr:nvSpPr>
      <xdr:spPr>
        <a:xfrm>
          <a:off x="61979" y="13029428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68</xdr:row>
      <xdr:rowOff>26442</xdr:rowOff>
    </xdr:from>
    <xdr:to>
      <xdr:col>3</xdr:col>
      <xdr:colOff>1936</xdr:colOff>
      <xdr:row>69</xdr:row>
      <xdr:rowOff>12342</xdr:rowOff>
    </xdr:to>
    <xdr:sp macro="" textlink="">
      <xdr:nvSpPr>
        <xdr:cNvPr id="277" name="Прямоугольник 276">
          <a:extLst>
            <a:ext uri="{FF2B5EF4-FFF2-40B4-BE49-F238E27FC236}">
              <a16:creationId xmlns:a16="http://schemas.microsoft.com/office/drawing/2014/main" id="{93573957-CD12-41F5-96F2-A4F875203EBA}"/>
            </a:ext>
          </a:extLst>
        </xdr:cNvPr>
        <xdr:cNvSpPr>
          <a:spLocks/>
        </xdr:cNvSpPr>
      </xdr:nvSpPr>
      <xdr:spPr>
        <a:xfrm>
          <a:off x="61979" y="13236256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69</xdr:row>
      <xdr:rowOff>26442</xdr:rowOff>
    </xdr:from>
    <xdr:to>
      <xdr:col>3</xdr:col>
      <xdr:colOff>1936</xdr:colOff>
      <xdr:row>70</xdr:row>
      <xdr:rowOff>12342</xdr:rowOff>
    </xdr:to>
    <xdr:sp macro="" textlink="">
      <xdr:nvSpPr>
        <xdr:cNvPr id="278" name="Прямоугольник 277">
          <a:extLst>
            <a:ext uri="{FF2B5EF4-FFF2-40B4-BE49-F238E27FC236}">
              <a16:creationId xmlns:a16="http://schemas.microsoft.com/office/drawing/2014/main" id="{026C8CF3-F392-4D52-B0EB-FB06826852E8}"/>
            </a:ext>
          </a:extLst>
        </xdr:cNvPr>
        <xdr:cNvSpPr>
          <a:spLocks/>
        </xdr:cNvSpPr>
      </xdr:nvSpPr>
      <xdr:spPr>
        <a:xfrm>
          <a:off x="61979" y="13443085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70</xdr:row>
      <xdr:rowOff>26442</xdr:rowOff>
    </xdr:from>
    <xdr:to>
      <xdr:col>3</xdr:col>
      <xdr:colOff>1936</xdr:colOff>
      <xdr:row>71</xdr:row>
      <xdr:rowOff>12342</xdr:rowOff>
    </xdr:to>
    <xdr:sp macro="" textlink="">
      <xdr:nvSpPr>
        <xdr:cNvPr id="279" name="Прямоугольник 278">
          <a:extLst>
            <a:ext uri="{FF2B5EF4-FFF2-40B4-BE49-F238E27FC236}">
              <a16:creationId xmlns:a16="http://schemas.microsoft.com/office/drawing/2014/main" id="{096CB9C1-0905-43D3-9550-08A398053354}"/>
            </a:ext>
          </a:extLst>
        </xdr:cNvPr>
        <xdr:cNvSpPr>
          <a:spLocks/>
        </xdr:cNvSpPr>
      </xdr:nvSpPr>
      <xdr:spPr>
        <a:xfrm>
          <a:off x="61979" y="13649913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71</xdr:row>
      <xdr:rowOff>26442</xdr:rowOff>
    </xdr:from>
    <xdr:to>
      <xdr:col>3</xdr:col>
      <xdr:colOff>1936</xdr:colOff>
      <xdr:row>72</xdr:row>
      <xdr:rowOff>12342</xdr:rowOff>
    </xdr:to>
    <xdr:sp macro="" textlink="">
      <xdr:nvSpPr>
        <xdr:cNvPr id="280" name="Прямоугольник 279">
          <a:extLst>
            <a:ext uri="{FF2B5EF4-FFF2-40B4-BE49-F238E27FC236}">
              <a16:creationId xmlns:a16="http://schemas.microsoft.com/office/drawing/2014/main" id="{F6C7D9FA-C700-4237-9551-D05974598658}"/>
            </a:ext>
          </a:extLst>
        </xdr:cNvPr>
        <xdr:cNvSpPr>
          <a:spLocks/>
        </xdr:cNvSpPr>
      </xdr:nvSpPr>
      <xdr:spPr>
        <a:xfrm>
          <a:off x="61979" y="13856742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26</xdr:row>
      <xdr:rowOff>13221</xdr:rowOff>
    </xdr:from>
    <xdr:to>
      <xdr:col>3</xdr:col>
      <xdr:colOff>1936</xdr:colOff>
      <xdr:row>26</xdr:row>
      <xdr:rowOff>189621</xdr:rowOff>
    </xdr:to>
    <xdr:sp macro="" textlink="">
      <xdr:nvSpPr>
        <xdr:cNvPr id="281" name="Прямоугольник 280">
          <a:extLst>
            <a:ext uri="{FF2B5EF4-FFF2-40B4-BE49-F238E27FC236}">
              <a16:creationId xmlns:a16="http://schemas.microsoft.com/office/drawing/2014/main" id="{3EF518C4-4072-419D-B383-8EFC5AE674CB}"/>
            </a:ext>
          </a:extLst>
        </xdr:cNvPr>
        <xdr:cNvSpPr>
          <a:spLocks/>
        </xdr:cNvSpPr>
      </xdr:nvSpPr>
      <xdr:spPr>
        <a:xfrm>
          <a:off x="61979" y="29905392"/>
          <a:ext cx="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145</xdr:row>
      <xdr:rowOff>26442</xdr:rowOff>
    </xdr:from>
    <xdr:to>
      <xdr:col>3</xdr:col>
      <xdr:colOff>1936</xdr:colOff>
      <xdr:row>146</xdr:row>
      <xdr:rowOff>12342</xdr:rowOff>
    </xdr:to>
    <xdr:sp macro="" textlink="">
      <xdr:nvSpPr>
        <xdr:cNvPr id="282" name="Прямоугольник 281">
          <a:extLst>
            <a:ext uri="{FF2B5EF4-FFF2-40B4-BE49-F238E27FC236}">
              <a16:creationId xmlns:a16="http://schemas.microsoft.com/office/drawing/2014/main" id="{6CF748AA-5F26-4AD1-B3C1-087C52F78DCE}"/>
            </a:ext>
          </a:extLst>
        </xdr:cNvPr>
        <xdr:cNvSpPr>
          <a:spLocks/>
        </xdr:cNvSpPr>
      </xdr:nvSpPr>
      <xdr:spPr>
        <a:xfrm>
          <a:off x="61979" y="30125442"/>
          <a:ext cx="0" cy="192729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146</xdr:row>
      <xdr:rowOff>26442</xdr:rowOff>
    </xdr:from>
    <xdr:to>
      <xdr:col>3</xdr:col>
      <xdr:colOff>1936</xdr:colOff>
      <xdr:row>147</xdr:row>
      <xdr:rowOff>12342</xdr:rowOff>
    </xdr:to>
    <xdr:sp macro="" textlink="">
      <xdr:nvSpPr>
        <xdr:cNvPr id="283" name="Прямоугольник 282">
          <a:extLst>
            <a:ext uri="{FF2B5EF4-FFF2-40B4-BE49-F238E27FC236}">
              <a16:creationId xmlns:a16="http://schemas.microsoft.com/office/drawing/2014/main" id="{31E7477B-2E5B-459B-8362-58804850CD8A}"/>
            </a:ext>
          </a:extLst>
        </xdr:cNvPr>
        <xdr:cNvSpPr>
          <a:spLocks/>
        </xdr:cNvSpPr>
      </xdr:nvSpPr>
      <xdr:spPr>
        <a:xfrm>
          <a:off x="61979" y="30332271"/>
          <a:ext cx="0" cy="192728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147</xdr:row>
      <xdr:rowOff>26442</xdr:rowOff>
    </xdr:from>
    <xdr:to>
      <xdr:col>3</xdr:col>
      <xdr:colOff>1936</xdr:colOff>
      <xdr:row>148</xdr:row>
      <xdr:rowOff>12342</xdr:rowOff>
    </xdr:to>
    <xdr:sp macro="" textlink="">
      <xdr:nvSpPr>
        <xdr:cNvPr id="284" name="Прямоугольник 283">
          <a:extLst>
            <a:ext uri="{FF2B5EF4-FFF2-40B4-BE49-F238E27FC236}">
              <a16:creationId xmlns:a16="http://schemas.microsoft.com/office/drawing/2014/main" id="{F1EE70F4-EE21-41B1-8D40-6DA060F565A7}"/>
            </a:ext>
          </a:extLst>
        </xdr:cNvPr>
        <xdr:cNvSpPr>
          <a:spLocks/>
        </xdr:cNvSpPr>
      </xdr:nvSpPr>
      <xdr:spPr>
        <a:xfrm>
          <a:off x="61979" y="30539099"/>
          <a:ext cx="0" cy="192729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48</xdr:row>
      <xdr:rowOff>26442</xdr:rowOff>
    </xdr:from>
    <xdr:to>
      <xdr:col>3</xdr:col>
      <xdr:colOff>1936</xdr:colOff>
      <xdr:row>49</xdr:row>
      <xdr:rowOff>12342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D7AE4090-2C2B-4588-A6BC-B7BE2F212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8370342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74</xdr:row>
      <xdr:rowOff>26442</xdr:rowOff>
    </xdr:from>
    <xdr:to>
      <xdr:col>3</xdr:col>
      <xdr:colOff>1936</xdr:colOff>
      <xdr:row>75</xdr:row>
      <xdr:rowOff>12342</xdr:rowOff>
    </xdr:to>
    <xdr:sp macro="" textlink="">
      <xdr:nvSpPr>
        <xdr:cNvPr id="286" name="Прямоугольник 285">
          <a:extLst>
            <a:ext uri="{FF2B5EF4-FFF2-40B4-BE49-F238E27FC236}">
              <a16:creationId xmlns:a16="http://schemas.microsoft.com/office/drawing/2014/main" id="{3A73E98E-B3C4-43DE-864A-DEEC9443028B}"/>
            </a:ext>
          </a:extLst>
        </xdr:cNvPr>
        <xdr:cNvSpPr>
          <a:spLocks/>
        </xdr:cNvSpPr>
      </xdr:nvSpPr>
      <xdr:spPr>
        <a:xfrm>
          <a:off x="61979" y="14477228"/>
          <a:ext cx="0" cy="192728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75</xdr:row>
      <xdr:rowOff>26442</xdr:rowOff>
    </xdr:from>
    <xdr:to>
      <xdr:col>3</xdr:col>
      <xdr:colOff>1936</xdr:colOff>
      <xdr:row>76</xdr:row>
      <xdr:rowOff>12342</xdr:rowOff>
    </xdr:to>
    <xdr:sp macro="" textlink="">
      <xdr:nvSpPr>
        <xdr:cNvPr id="287" name="Прямоугольник 286">
          <a:extLst>
            <a:ext uri="{FF2B5EF4-FFF2-40B4-BE49-F238E27FC236}">
              <a16:creationId xmlns:a16="http://schemas.microsoft.com/office/drawing/2014/main" id="{536D20DD-8A93-4158-9FAF-2A0D353195E2}"/>
            </a:ext>
          </a:extLst>
        </xdr:cNvPr>
        <xdr:cNvSpPr>
          <a:spLocks/>
        </xdr:cNvSpPr>
      </xdr:nvSpPr>
      <xdr:spPr>
        <a:xfrm>
          <a:off x="61979" y="14684056"/>
          <a:ext cx="0" cy="192729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76</xdr:row>
      <xdr:rowOff>26442</xdr:rowOff>
    </xdr:from>
    <xdr:to>
      <xdr:col>3</xdr:col>
      <xdr:colOff>1936</xdr:colOff>
      <xdr:row>77</xdr:row>
      <xdr:rowOff>12342</xdr:rowOff>
    </xdr:to>
    <xdr:sp macro="" textlink="">
      <xdr:nvSpPr>
        <xdr:cNvPr id="288" name="Прямоугольник 287">
          <a:extLst>
            <a:ext uri="{FF2B5EF4-FFF2-40B4-BE49-F238E27FC236}">
              <a16:creationId xmlns:a16="http://schemas.microsoft.com/office/drawing/2014/main" id="{BF91AC28-3FEF-45BD-BE9E-5CA946458F7C}"/>
            </a:ext>
          </a:extLst>
        </xdr:cNvPr>
        <xdr:cNvSpPr>
          <a:spLocks/>
        </xdr:cNvSpPr>
      </xdr:nvSpPr>
      <xdr:spPr>
        <a:xfrm>
          <a:off x="61979" y="14890885"/>
          <a:ext cx="0" cy="192728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77</xdr:row>
      <xdr:rowOff>26442</xdr:rowOff>
    </xdr:from>
    <xdr:to>
      <xdr:col>3</xdr:col>
      <xdr:colOff>1936</xdr:colOff>
      <xdr:row>78</xdr:row>
      <xdr:rowOff>12342</xdr:rowOff>
    </xdr:to>
    <xdr:sp macro="" textlink="">
      <xdr:nvSpPr>
        <xdr:cNvPr id="289" name="Прямоугольник 288">
          <a:extLst>
            <a:ext uri="{FF2B5EF4-FFF2-40B4-BE49-F238E27FC236}">
              <a16:creationId xmlns:a16="http://schemas.microsoft.com/office/drawing/2014/main" id="{FF943ABE-7022-45DD-8759-78E54D303078}"/>
            </a:ext>
          </a:extLst>
        </xdr:cNvPr>
        <xdr:cNvSpPr>
          <a:spLocks/>
        </xdr:cNvSpPr>
      </xdr:nvSpPr>
      <xdr:spPr>
        <a:xfrm>
          <a:off x="61979" y="15097713"/>
          <a:ext cx="0" cy="192729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78</xdr:row>
      <xdr:rowOff>26442</xdr:rowOff>
    </xdr:from>
    <xdr:to>
      <xdr:col>3</xdr:col>
      <xdr:colOff>1936</xdr:colOff>
      <xdr:row>79</xdr:row>
      <xdr:rowOff>12342</xdr:rowOff>
    </xdr:to>
    <xdr:sp macro="" textlink="">
      <xdr:nvSpPr>
        <xdr:cNvPr id="290" name="Прямоугольник 289">
          <a:extLst>
            <a:ext uri="{FF2B5EF4-FFF2-40B4-BE49-F238E27FC236}">
              <a16:creationId xmlns:a16="http://schemas.microsoft.com/office/drawing/2014/main" id="{31A36FB2-8AB4-4802-A01C-5B0E9FD06293}"/>
            </a:ext>
          </a:extLst>
        </xdr:cNvPr>
        <xdr:cNvSpPr>
          <a:spLocks/>
        </xdr:cNvSpPr>
      </xdr:nvSpPr>
      <xdr:spPr>
        <a:xfrm>
          <a:off x="61979" y="15304542"/>
          <a:ext cx="0" cy="192729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79</xdr:row>
      <xdr:rowOff>26442</xdr:rowOff>
    </xdr:from>
    <xdr:to>
      <xdr:col>3</xdr:col>
      <xdr:colOff>1936</xdr:colOff>
      <xdr:row>80</xdr:row>
      <xdr:rowOff>12342</xdr:rowOff>
    </xdr:to>
    <xdr:sp macro="" textlink="">
      <xdr:nvSpPr>
        <xdr:cNvPr id="291" name="Прямоугольник 290">
          <a:extLst>
            <a:ext uri="{FF2B5EF4-FFF2-40B4-BE49-F238E27FC236}">
              <a16:creationId xmlns:a16="http://schemas.microsoft.com/office/drawing/2014/main" id="{EA9CA466-F682-49D9-A1C7-485FD310E584}"/>
            </a:ext>
          </a:extLst>
        </xdr:cNvPr>
        <xdr:cNvSpPr>
          <a:spLocks/>
        </xdr:cNvSpPr>
      </xdr:nvSpPr>
      <xdr:spPr>
        <a:xfrm>
          <a:off x="61979" y="15511371"/>
          <a:ext cx="0" cy="192728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80</xdr:row>
      <xdr:rowOff>26442</xdr:rowOff>
    </xdr:from>
    <xdr:to>
      <xdr:col>3</xdr:col>
      <xdr:colOff>1936</xdr:colOff>
      <xdr:row>81</xdr:row>
      <xdr:rowOff>12342</xdr:rowOff>
    </xdr:to>
    <xdr:sp macro="" textlink="">
      <xdr:nvSpPr>
        <xdr:cNvPr id="292" name="Прямоугольник 291">
          <a:extLst>
            <a:ext uri="{FF2B5EF4-FFF2-40B4-BE49-F238E27FC236}">
              <a16:creationId xmlns:a16="http://schemas.microsoft.com/office/drawing/2014/main" id="{DE17D5F6-E921-4514-A247-599F1436EFF2}"/>
            </a:ext>
          </a:extLst>
        </xdr:cNvPr>
        <xdr:cNvSpPr>
          <a:spLocks/>
        </xdr:cNvSpPr>
      </xdr:nvSpPr>
      <xdr:spPr>
        <a:xfrm>
          <a:off x="61979" y="15718199"/>
          <a:ext cx="0" cy="192729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255</xdr:row>
      <xdr:rowOff>20999</xdr:rowOff>
    </xdr:from>
    <xdr:to>
      <xdr:col>3</xdr:col>
      <xdr:colOff>1936</xdr:colOff>
      <xdr:row>256</xdr:row>
      <xdr:rowOff>6899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F139455C-0866-4876-8BE0-51C174477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54563870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85</xdr:row>
      <xdr:rowOff>26442</xdr:rowOff>
    </xdr:from>
    <xdr:to>
      <xdr:col>3</xdr:col>
      <xdr:colOff>1936</xdr:colOff>
      <xdr:row>86</xdr:row>
      <xdr:rowOff>12342</xdr:rowOff>
    </xdr:to>
    <xdr:sp macro="" textlink="">
      <xdr:nvSpPr>
        <xdr:cNvPr id="295" name="Прямоугольник 294">
          <a:extLst>
            <a:ext uri="{FF2B5EF4-FFF2-40B4-BE49-F238E27FC236}">
              <a16:creationId xmlns:a16="http://schemas.microsoft.com/office/drawing/2014/main" id="{A94B578D-4A1E-443A-B959-33DFAF237505}"/>
            </a:ext>
          </a:extLst>
        </xdr:cNvPr>
        <xdr:cNvSpPr>
          <a:spLocks/>
        </xdr:cNvSpPr>
      </xdr:nvSpPr>
      <xdr:spPr>
        <a:xfrm>
          <a:off x="61979" y="16752342"/>
          <a:ext cx="0" cy="192729"/>
        </a:xfrm>
        <a:prstGeom prst="rect">
          <a:avLst/>
        </a:prstGeom>
        <a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86</xdr:row>
      <xdr:rowOff>26442</xdr:rowOff>
    </xdr:from>
    <xdr:to>
      <xdr:col>3</xdr:col>
      <xdr:colOff>1936</xdr:colOff>
      <xdr:row>87</xdr:row>
      <xdr:rowOff>12342</xdr:rowOff>
    </xdr:to>
    <xdr:sp macro="" textlink="">
      <xdr:nvSpPr>
        <xdr:cNvPr id="296" name="Прямоугольник 295">
          <a:extLst>
            <a:ext uri="{FF2B5EF4-FFF2-40B4-BE49-F238E27FC236}">
              <a16:creationId xmlns:a16="http://schemas.microsoft.com/office/drawing/2014/main" id="{20776A44-7528-4D8F-9973-794EC7F33D34}"/>
            </a:ext>
          </a:extLst>
        </xdr:cNvPr>
        <xdr:cNvSpPr>
          <a:spLocks/>
        </xdr:cNvSpPr>
      </xdr:nvSpPr>
      <xdr:spPr>
        <a:xfrm>
          <a:off x="61979" y="16959171"/>
          <a:ext cx="0" cy="192728"/>
        </a:xfrm>
        <a:prstGeom prst="rect">
          <a:avLst/>
        </a:prstGeom>
        <a:blipFill>
          <a:blip xmlns:r="http://schemas.openxmlformats.org/officeDocument/2006/relationships" r:embed="rId25" cstate="screen">
            <a:extLst>
              <a:ext uri="{BEBA8EAE-BF5A-486C-A8C5-ECC9F3942E4B}">
                <a14:imgProps xmlns:a14="http://schemas.microsoft.com/office/drawing/2010/main">
                  <a14:imgLayer r:embed="rId2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87</xdr:row>
      <xdr:rowOff>26442</xdr:rowOff>
    </xdr:from>
    <xdr:to>
      <xdr:col>3</xdr:col>
      <xdr:colOff>1936</xdr:colOff>
      <xdr:row>88</xdr:row>
      <xdr:rowOff>12342</xdr:rowOff>
    </xdr:to>
    <xdr:sp macro="" textlink="">
      <xdr:nvSpPr>
        <xdr:cNvPr id="297" name="Прямоугольник 296">
          <a:extLst>
            <a:ext uri="{FF2B5EF4-FFF2-40B4-BE49-F238E27FC236}">
              <a16:creationId xmlns:a16="http://schemas.microsoft.com/office/drawing/2014/main" id="{D8F484CD-5C62-48E2-83B6-34FE73F73989}"/>
            </a:ext>
          </a:extLst>
        </xdr:cNvPr>
        <xdr:cNvSpPr>
          <a:spLocks/>
        </xdr:cNvSpPr>
      </xdr:nvSpPr>
      <xdr:spPr>
        <a:xfrm>
          <a:off x="61979" y="17165999"/>
          <a:ext cx="0" cy="192729"/>
        </a:xfrm>
        <a:prstGeom prst="rect">
          <a:avLst/>
        </a:prstGeom>
        <a:blipFill>
          <a:blip xmlns:r="http://schemas.openxmlformats.org/officeDocument/2006/relationships" r:embed="rId27" cstate="screen">
            <a:extLst>
              <a:ext uri="{BEBA8EAE-BF5A-486C-A8C5-ECC9F3942E4B}">
                <a14:imgProps xmlns:a14="http://schemas.microsoft.com/office/drawing/2010/main">
                  <a14:imgLayer r:embed="rId2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181</xdr:row>
      <xdr:rowOff>0</xdr:rowOff>
    </xdr:from>
    <xdr:to>
      <xdr:col>3</xdr:col>
      <xdr:colOff>1936</xdr:colOff>
      <xdr:row>181</xdr:row>
      <xdr:rowOff>176400</xdr:rowOff>
    </xdr:to>
    <xdr:sp macro="" textlink="">
      <xdr:nvSpPr>
        <xdr:cNvPr id="298" name="Прямоугольник 297">
          <a:extLst>
            <a:ext uri="{FF2B5EF4-FFF2-40B4-BE49-F238E27FC236}">
              <a16:creationId xmlns:a16="http://schemas.microsoft.com/office/drawing/2014/main" id="{1D39897D-10F8-4E9E-AB31-083786C50478}"/>
            </a:ext>
          </a:extLst>
        </xdr:cNvPr>
        <xdr:cNvSpPr>
          <a:spLocks/>
        </xdr:cNvSpPr>
      </xdr:nvSpPr>
      <xdr:spPr>
        <a:xfrm>
          <a:off x="61979" y="17346386"/>
          <a:ext cx="0" cy="176400"/>
        </a:xfrm>
        <a:prstGeom prst="rect">
          <a:avLst/>
        </a:prstGeom>
        <a:blipFill>
          <a:blip xmlns:r="http://schemas.openxmlformats.org/officeDocument/2006/relationships" r:embed="rId27" cstate="screen">
            <a:extLst>
              <a:ext uri="{BEBA8EAE-BF5A-486C-A8C5-ECC9F3942E4B}">
                <a14:imgProps xmlns:a14="http://schemas.microsoft.com/office/drawing/2010/main">
                  <a14:imgLayer r:embed="rId2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57</xdr:row>
      <xdr:rowOff>26441</xdr:rowOff>
    </xdr:from>
    <xdr:to>
      <xdr:col>3</xdr:col>
      <xdr:colOff>1936</xdr:colOff>
      <xdr:row>58</xdr:row>
      <xdr:rowOff>12341</xdr:rowOff>
    </xdr:to>
    <xdr:sp macro="" textlink="">
      <xdr:nvSpPr>
        <xdr:cNvPr id="299" name="Прямоугольник 298">
          <a:extLst>
            <a:ext uri="{FF2B5EF4-FFF2-40B4-BE49-F238E27FC236}">
              <a16:creationId xmlns:a16="http://schemas.microsoft.com/office/drawing/2014/main" id="{32CA819E-C2A5-4167-B322-FAECBFE2460E}"/>
            </a:ext>
          </a:extLst>
        </xdr:cNvPr>
        <xdr:cNvSpPr>
          <a:spLocks/>
        </xdr:cNvSpPr>
      </xdr:nvSpPr>
      <xdr:spPr>
        <a:xfrm>
          <a:off x="61979" y="10231798"/>
          <a:ext cx="0" cy="192729"/>
        </a:xfrm>
        <a:prstGeom prst="rect">
          <a:avLst/>
        </a:prstGeom>
        <a:blipFill>
          <a:blip xmlns:r="http://schemas.openxmlformats.org/officeDocument/2006/relationships" r:embed="rId29" cstate="screen">
            <a:extLst>
              <a:ext uri="{BEBA8EAE-BF5A-486C-A8C5-ECC9F3942E4B}">
                <a14:imgProps xmlns:a14="http://schemas.microsoft.com/office/drawing/2010/main">
                  <a14:imgLayer r:embed="rId30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89</xdr:row>
      <xdr:rowOff>26442</xdr:rowOff>
    </xdr:from>
    <xdr:to>
      <xdr:col>3</xdr:col>
      <xdr:colOff>1936</xdr:colOff>
      <xdr:row>90</xdr:row>
      <xdr:rowOff>12342</xdr:rowOff>
    </xdr:to>
    <xdr:sp macro="" textlink="">
      <xdr:nvSpPr>
        <xdr:cNvPr id="300" name="Прямоугольник 299">
          <a:extLst>
            <a:ext uri="{FF2B5EF4-FFF2-40B4-BE49-F238E27FC236}">
              <a16:creationId xmlns:a16="http://schemas.microsoft.com/office/drawing/2014/main" id="{82119D7B-0D9C-4DDB-B61B-29C6EDA37D49}"/>
            </a:ext>
          </a:extLst>
        </xdr:cNvPr>
        <xdr:cNvSpPr>
          <a:spLocks/>
        </xdr:cNvSpPr>
      </xdr:nvSpPr>
      <xdr:spPr>
        <a:xfrm>
          <a:off x="61979" y="17579656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90</xdr:row>
      <xdr:rowOff>26442</xdr:rowOff>
    </xdr:from>
    <xdr:to>
      <xdr:col>3</xdr:col>
      <xdr:colOff>1936</xdr:colOff>
      <xdr:row>91</xdr:row>
      <xdr:rowOff>12342</xdr:rowOff>
    </xdr:to>
    <xdr:sp macro="" textlink="">
      <xdr:nvSpPr>
        <xdr:cNvPr id="301" name="Прямоугольник 300">
          <a:extLst>
            <a:ext uri="{FF2B5EF4-FFF2-40B4-BE49-F238E27FC236}">
              <a16:creationId xmlns:a16="http://schemas.microsoft.com/office/drawing/2014/main" id="{07116174-C5BB-4541-9647-63270D8C3EBC}"/>
            </a:ext>
          </a:extLst>
        </xdr:cNvPr>
        <xdr:cNvSpPr>
          <a:spLocks/>
        </xdr:cNvSpPr>
      </xdr:nvSpPr>
      <xdr:spPr>
        <a:xfrm>
          <a:off x="61979" y="17786485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91</xdr:row>
      <xdr:rowOff>26442</xdr:rowOff>
    </xdr:from>
    <xdr:to>
      <xdr:col>3</xdr:col>
      <xdr:colOff>1936</xdr:colOff>
      <xdr:row>92</xdr:row>
      <xdr:rowOff>12342</xdr:rowOff>
    </xdr:to>
    <xdr:sp macro="" textlink="">
      <xdr:nvSpPr>
        <xdr:cNvPr id="302" name="Прямоугольник 301">
          <a:extLst>
            <a:ext uri="{FF2B5EF4-FFF2-40B4-BE49-F238E27FC236}">
              <a16:creationId xmlns:a16="http://schemas.microsoft.com/office/drawing/2014/main" id="{8E10227B-91A6-4E26-B31B-F9826DA54A1C}"/>
            </a:ext>
          </a:extLst>
        </xdr:cNvPr>
        <xdr:cNvSpPr>
          <a:spLocks/>
        </xdr:cNvSpPr>
      </xdr:nvSpPr>
      <xdr:spPr>
        <a:xfrm>
          <a:off x="61979" y="17993313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92</xdr:row>
      <xdr:rowOff>26442</xdr:rowOff>
    </xdr:from>
    <xdr:to>
      <xdr:col>3</xdr:col>
      <xdr:colOff>1936</xdr:colOff>
      <xdr:row>93</xdr:row>
      <xdr:rowOff>12342</xdr:rowOff>
    </xdr:to>
    <xdr:sp macro="" textlink="">
      <xdr:nvSpPr>
        <xdr:cNvPr id="303" name="Прямоугольник 302">
          <a:extLst>
            <a:ext uri="{FF2B5EF4-FFF2-40B4-BE49-F238E27FC236}">
              <a16:creationId xmlns:a16="http://schemas.microsoft.com/office/drawing/2014/main" id="{A9EA314C-D08D-4099-940C-A98795E608B8}"/>
            </a:ext>
          </a:extLst>
        </xdr:cNvPr>
        <xdr:cNvSpPr>
          <a:spLocks/>
        </xdr:cNvSpPr>
      </xdr:nvSpPr>
      <xdr:spPr>
        <a:xfrm>
          <a:off x="61979" y="18200142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93</xdr:row>
      <xdr:rowOff>26442</xdr:rowOff>
    </xdr:from>
    <xdr:to>
      <xdr:col>3</xdr:col>
      <xdr:colOff>1936</xdr:colOff>
      <xdr:row>94</xdr:row>
      <xdr:rowOff>12342</xdr:rowOff>
    </xdr:to>
    <xdr:sp macro="" textlink="">
      <xdr:nvSpPr>
        <xdr:cNvPr id="304" name="Прямоугольник 303">
          <a:extLst>
            <a:ext uri="{FF2B5EF4-FFF2-40B4-BE49-F238E27FC236}">
              <a16:creationId xmlns:a16="http://schemas.microsoft.com/office/drawing/2014/main" id="{43B024EF-3218-4718-8FD5-16AA6B1867E0}"/>
            </a:ext>
          </a:extLst>
        </xdr:cNvPr>
        <xdr:cNvSpPr>
          <a:spLocks/>
        </xdr:cNvSpPr>
      </xdr:nvSpPr>
      <xdr:spPr>
        <a:xfrm>
          <a:off x="61979" y="18406971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169</xdr:row>
      <xdr:rowOff>26442</xdr:rowOff>
    </xdr:from>
    <xdr:to>
      <xdr:col>3</xdr:col>
      <xdr:colOff>1936</xdr:colOff>
      <xdr:row>170</xdr:row>
      <xdr:rowOff>12342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064D7B72-D7A5-4187-A6DE-95F5D79DB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35089328"/>
          <a:ext cx="0" cy="19272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170</xdr:row>
      <xdr:rowOff>26442</xdr:rowOff>
    </xdr:from>
    <xdr:to>
      <xdr:col>3</xdr:col>
      <xdr:colOff>1936</xdr:colOff>
      <xdr:row>171</xdr:row>
      <xdr:rowOff>12342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E48AA299-BEC6-46C9-8CBF-4382D7943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35296156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172</xdr:row>
      <xdr:rowOff>26442</xdr:rowOff>
    </xdr:from>
    <xdr:to>
      <xdr:col>3</xdr:col>
      <xdr:colOff>1936</xdr:colOff>
      <xdr:row>173</xdr:row>
      <xdr:rowOff>12342</xdr:rowOff>
    </xdr:to>
    <xdr:sp macro="" textlink="">
      <xdr:nvSpPr>
        <xdr:cNvPr id="307" name="Прямоугольник 306">
          <a:extLst>
            <a:ext uri="{FF2B5EF4-FFF2-40B4-BE49-F238E27FC236}">
              <a16:creationId xmlns:a16="http://schemas.microsoft.com/office/drawing/2014/main" id="{53796E70-7BE0-4C09-821B-5E323B105643}"/>
            </a:ext>
          </a:extLst>
        </xdr:cNvPr>
        <xdr:cNvSpPr>
          <a:spLocks/>
        </xdr:cNvSpPr>
      </xdr:nvSpPr>
      <xdr:spPr>
        <a:xfrm>
          <a:off x="61979" y="35709813"/>
          <a:ext cx="0" cy="192729"/>
        </a:xfrm>
        <a:prstGeom prst="rect">
          <a:avLst/>
        </a:prstGeom>
        <a:blipFill>
          <a:blip xmlns:r="http://schemas.openxmlformats.org/officeDocument/2006/relationships" r:embed="rId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99</xdr:row>
      <xdr:rowOff>20999</xdr:rowOff>
    </xdr:from>
    <xdr:to>
      <xdr:col>3</xdr:col>
      <xdr:colOff>1936</xdr:colOff>
      <xdr:row>100</xdr:row>
      <xdr:rowOff>6899</xdr:rowOff>
    </xdr:to>
    <xdr:sp macro="" textlink="">
      <xdr:nvSpPr>
        <xdr:cNvPr id="308" name="Прямоугольник 307">
          <a:extLst>
            <a:ext uri="{FF2B5EF4-FFF2-40B4-BE49-F238E27FC236}">
              <a16:creationId xmlns:a16="http://schemas.microsoft.com/office/drawing/2014/main" id="{5E174465-8FEC-4AB7-B15D-F6F82010F9CF}"/>
            </a:ext>
          </a:extLst>
        </xdr:cNvPr>
        <xdr:cNvSpPr>
          <a:spLocks/>
        </xdr:cNvSpPr>
      </xdr:nvSpPr>
      <xdr:spPr>
        <a:xfrm>
          <a:off x="61979" y="19642499"/>
          <a:ext cx="0" cy="192729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100</xdr:row>
      <xdr:rowOff>20999</xdr:rowOff>
    </xdr:from>
    <xdr:to>
      <xdr:col>3</xdr:col>
      <xdr:colOff>1936</xdr:colOff>
      <xdr:row>101</xdr:row>
      <xdr:rowOff>6899</xdr:rowOff>
    </xdr:to>
    <xdr:sp macro="" textlink="">
      <xdr:nvSpPr>
        <xdr:cNvPr id="309" name="Прямоугольник 308">
          <a:extLst>
            <a:ext uri="{FF2B5EF4-FFF2-40B4-BE49-F238E27FC236}">
              <a16:creationId xmlns:a16="http://schemas.microsoft.com/office/drawing/2014/main" id="{432BB50C-93AB-4529-A760-99A0112CBF1F}"/>
            </a:ext>
          </a:extLst>
        </xdr:cNvPr>
        <xdr:cNvSpPr>
          <a:spLocks/>
        </xdr:cNvSpPr>
      </xdr:nvSpPr>
      <xdr:spPr>
        <a:xfrm>
          <a:off x="61979" y="19849328"/>
          <a:ext cx="0" cy="192728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101</xdr:row>
      <xdr:rowOff>20999</xdr:rowOff>
    </xdr:from>
    <xdr:to>
      <xdr:col>3</xdr:col>
      <xdr:colOff>1936</xdr:colOff>
      <xdr:row>102</xdr:row>
      <xdr:rowOff>6899</xdr:rowOff>
    </xdr:to>
    <xdr:sp macro="" textlink="">
      <xdr:nvSpPr>
        <xdr:cNvPr id="310" name="Прямоугольник 309">
          <a:extLst>
            <a:ext uri="{FF2B5EF4-FFF2-40B4-BE49-F238E27FC236}">
              <a16:creationId xmlns:a16="http://schemas.microsoft.com/office/drawing/2014/main" id="{26BE14BC-B7B6-43DE-A6F7-A625BF8347C3}"/>
            </a:ext>
          </a:extLst>
        </xdr:cNvPr>
        <xdr:cNvSpPr>
          <a:spLocks/>
        </xdr:cNvSpPr>
      </xdr:nvSpPr>
      <xdr:spPr>
        <a:xfrm>
          <a:off x="61979" y="20056156"/>
          <a:ext cx="0" cy="192729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102</xdr:row>
      <xdr:rowOff>20999</xdr:rowOff>
    </xdr:from>
    <xdr:to>
      <xdr:col>3</xdr:col>
      <xdr:colOff>1936</xdr:colOff>
      <xdr:row>103</xdr:row>
      <xdr:rowOff>6899</xdr:rowOff>
    </xdr:to>
    <xdr:sp macro="" textlink="">
      <xdr:nvSpPr>
        <xdr:cNvPr id="311" name="Прямоугольник 310">
          <a:extLst>
            <a:ext uri="{FF2B5EF4-FFF2-40B4-BE49-F238E27FC236}">
              <a16:creationId xmlns:a16="http://schemas.microsoft.com/office/drawing/2014/main" id="{E8BBCA88-A613-412E-BA63-4E845E712396}"/>
            </a:ext>
          </a:extLst>
        </xdr:cNvPr>
        <xdr:cNvSpPr>
          <a:spLocks/>
        </xdr:cNvSpPr>
      </xdr:nvSpPr>
      <xdr:spPr>
        <a:xfrm>
          <a:off x="61979" y="20262985"/>
          <a:ext cx="0" cy="192728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103</xdr:row>
      <xdr:rowOff>26442</xdr:rowOff>
    </xdr:from>
    <xdr:to>
      <xdr:col>3</xdr:col>
      <xdr:colOff>1936</xdr:colOff>
      <xdr:row>104</xdr:row>
      <xdr:rowOff>12342</xdr:rowOff>
    </xdr:to>
    <xdr:sp macro="" textlink="">
      <xdr:nvSpPr>
        <xdr:cNvPr id="312" name="Прямоугольник 311">
          <a:extLst>
            <a:ext uri="{FF2B5EF4-FFF2-40B4-BE49-F238E27FC236}">
              <a16:creationId xmlns:a16="http://schemas.microsoft.com/office/drawing/2014/main" id="{CBFDA469-FB60-4EE7-A41C-9AFF59C0D526}"/>
            </a:ext>
          </a:extLst>
        </xdr:cNvPr>
        <xdr:cNvSpPr>
          <a:spLocks/>
        </xdr:cNvSpPr>
      </xdr:nvSpPr>
      <xdr:spPr>
        <a:xfrm>
          <a:off x="61979" y="20475256"/>
          <a:ext cx="0" cy="192729"/>
        </a:xfrm>
        <a:prstGeom prst="rect">
          <a:avLst/>
        </a:prstGeom>
        <a:blipFill>
          <a:blip xmlns:r="http://schemas.openxmlformats.org/officeDocument/2006/relationships" r:embed="rId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104</xdr:row>
      <xdr:rowOff>20999</xdr:rowOff>
    </xdr:from>
    <xdr:to>
      <xdr:col>3</xdr:col>
      <xdr:colOff>1936</xdr:colOff>
      <xdr:row>105</xdr:row>
      <xdr:rowOff>6899</xdr:rowOff>
    </xdr:to>
    <xdr:sp macro="" textlink="">
      <xdr:nvSpPr>
        <xdr:cNvPr id="313" name="Прямоугольник 312">
          <a:extLst>
            <a:ext uri="{FF2B5EF4-FFF2-40B4-BE49-F238E27FC236}">
              <a16:creationId xmlns:a16="http://schemas.microsoft.com/office/drawing/2014/main" id="{030FAA77-F905-4A48-82AE-D8FA91345644}"/>
            </a:ext>
          </a:extLst>
        </xdr:cNvPr>
        <xdr:cNvSpPr>
          <a:spLocks/>
        </xdr:cNvSpPr>
      </xdr:nvSpPr>
      <xdr:spPr>
        <a:xfrm>
          <a:off x="61979" y="20676642"/>
          <a:ext cx="0" cy="192728"/>
        </a:xfrm>
        <a:prstGeom prst="rect">
          <a:avLst/>
        </a:prstGeom>
        <a:blipFill>
          <a:blip xmlns:r="http://schemas.openxmlformats.org/officeDocument/2006/relationships" r:embed="rId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108</xdr:row>
      <xdr:rowOff>25564</xdr:rowOff>
    </xdr:from>
    <xdr:to>
      <xdr:col>3</xdr:col>
      <xdr:colOff>3298</xdr:colOff>
      <xdr:row>109</xdr:row>
      <xdr:rowOff>11464</xdr:rowOff>
    </xdr:to>
    <xdr:sp macro="" textlink="">
      <xdr:nvSpPr>
        <xdr:cNvPr id="315" name="Прямоугольник 314">
          <a:extLst>
            <a:ext uri="{FF2B5EF4-FFF2-40B4-BE49-F238E27FC236}">
              <a16:creationId xmlns:a16="http://schemas.microsoft.com/office/drawing/2014/main" id="{527811F5-989C-413C-BFBB-42A91E4A1FDB}"/>
            </a:ext>
          </a:extLst>
        </xdr:cNvPr>
        <xdr:cNvSpPr>
          <a:spLocks/>
        </xdr:cNvSpPr>
      </xdr:nvSpPr>
      <xdr:spPr>
        <a:xfrm>
          <a:off x="63341" y="21742564"/>
          <a:ext cx="0" cy="192729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109</xdr:row>
      <xdr:rowOff>25564</xdr:rowOff>
    </xdr:from>
    <xdr:to>
      <xdr:col>3</xdr:col>
      <xdr:colOff>3298</xdr:colOff>
      <xdr:row>110</xdr:row>
      <xdr:rowOff>11464</xdr:rowOff>
    </xdr:to>
    <xdr:sp macro="" textlink="">
      <xdr:nvSpPr>
        <xdr:cNvPr id="316" name="Прямоугольник 315">
          <a:extLst>
            <a:ext uri="{FF2B5EF4-FFF2-40B4-BE49-F238E27FC236}">
              <a16:creationId xmlns:a16="http://schemas.microsoft.com/office/drawing/2014/main" id="{7B918725-64A8-4A9E-9A08-4DDB232EF14F}"/>
            </a:ext>
          </a:extLst>
        </xdr:cNvPr>
        <xdr:cNvSpPr>
          <a:spLocks/>
        </xdr:cNvSpPr>
      </xdr:nvSpPr>
      <xdr:spPr>
        <a:xfrm>
          <a:off x="63341" y="21949393"/>
          <a:ext cx="0" cy="192728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110</xdr:row>
      <xdr:rowOff>25564</xdr:rowOff>
    </xdr:from>
    <xdr:to>
      <xdr:col>3</xdr:col>
      <xdr:colOff>3298</xdr:colOff>
      <xdr:row>111</xdr:row>
      <xdr:rowOff>11464</xdr:rowOff>
    </xdr:to>
    <xdr:sp macro="" textlink="">
      <xdr:nvSpPr>
        <xdr:cNvPr id="317" name="Прямоугольник 316">
          <a:extLst>
            <a:ext uri="{FF2B5EF4-FFF2-40B4-BE49-F238E27FC236}">
              <a16:creationId xmlns:a16="http://schemas.microsoft.com/office/drawing/2014/main" id="{0193F5CB-6F04-4C9D-8602-5617FF5A6306}"/>
            </a:ext>
          </a:extLst>
        </xdr:cNvPr>
        <xdr:cNvSpPr>
          <a:spLocks/>
        </xdr:cNvSpPr>
      </xdr:nvSpPr>
      <xdr:spPr>
        <a:xfrm>
          <a:off x="63341" y="22156221"/>
          <a:ext cx="0" cy="192729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111</xdr:row>
      <xdr:rowOff>25564</xdr:rowOff>
    </xdr:from>
    <xdr:to>
      <xdr:col>3</xdr:col>
      <xdr:colOff>3298</xdr:colOff>
      <xdr:row>112</xdr:row>
      <xdr:rowOff>11464</xdr:rowOff>
    </xdr:to>
    <xdr:sp macro="" textlink="">
      <xdr:nvSpPr>
        <xdr:cNvPr id="318" name="Прямоугольник 317">
          <a:extLst>
            <a:ext uri="{FF2B5EF4-FFF2-40B4-BE49-F238E27FC236}">
              <a16:creationId xmlns:a16="http://schemas.microsoft.com/office/drawing/2014/main" id="{0A2F73EE-5BC7-414C-80BC-E71E2CD9ABA3}"/>
            </a:ext>
          </a:extLst>
        </xdr:cNvPr>
        <xdr:cNvSpPr>
          <a:spLocks/>
        </xdr:cNvSpPr>
      </xdr:nvSpPr>
      <xdr:spPr>
        <a:xfrm>
          <a:off x="63341" y="22363050"/>
          <a:ext cx="0" cy="192728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112</xdr:row>
      <xdr:rowOff>25564</xdr:rowOff>
    </xdr:from>
    <xdr:to>
      <xdr:col>3</xdr:col>
      <xdr:colOff>3298</xdr:colOff>
      <xdr:row>113</xdr:row>
      <xdr:rowOff>11464</xdr:rowOff>
    </xdr:to>
    <xdr:sp macro="" textlink="">
      <xdr:nvSpPr>
        <xdr:cNvPr id="319" name="Прямоугольник 318">
          <a:extLst>
            <a:ext uri="{FF2B5EF4-FFF2-40B4-BE49-F238E27FC236}">
              <a16:creationId xmlns:a16="http://schemas.microsoft.com/office/drawing/2014/main" id="{D778EDD1-0C67-4774-AB61-22FF0BC8C71C}"/>
            </a:ext>
          </a:extLst>
        </xdr:cNvPr>
        <xdr:cNvSpPr>
          <a:spLocks/>
        </xdr:cNvSpPr>
      </xdr:nvSpPr>
      <xdr:spPr>
        <a:xfrm>
          <a:off x="63341" y="22569878"/>
          <a:ext cx="0" cy="192729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113</xdr:row>
      <xdr:rowOff>25564</xdr:rowOff>
    </xdr:from>
    <xdr:to>
      <xdr:col>3</xdr:col>
      <xdr:colOff>3298</xdr:colOff>
      <xdr:row>114</xdr:row>
      <xdr:rowOff>11464</xdr:rowOff>
    </xdr:to>
    <xdr:sp macro="" textlink="">
      <xdr:nvSpPr>
        <xdr:cNvPr id="320" name="Прямоугольник 319">
          <a:extLst>
            <a:ext uri="{FF2B5EF4-FFF2-40B4-BE49-F238E27FC236}">
              <a16:creationId xmlns:a16="http://schemas.microsoft.com/office/drawing/2014/main" id="{84D84CD6-FC26-480F-B417-752C88280318}"/>
            </a:ext>
          </a:extLst>
        </xdr:cNvPr>
        <xdr:cNvSpPr>
          <a:spLocks/>
        </xdr:cNvSpPr>
      </xdr:nvSpPr>
      <xdr:spPr>
        <a:xfrm>
          <a:off x="63341" y="22776707"/>
          <a:ext cx="0" cy="192728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53</xdr:row>
      <xdr:rowOff>26442</xdr:rowOff>
    </xdr:from>
    <xdr:to>
      <xdr:col>3</xdr:col>
      <xdr:colOff>1936</xdr:colOff>
      <xdr:row>54</xdr:row>
      <xdr:rowOff>12342</xdr:rowOff>
    </xdr:to>
    <xdr:sp macro="" textlink="">
      <xdr:nvSpPr>
        <xdr:cNvPr id="321" name="Прямоугольник 320">
          <a:extLst>
            <a:ext uri="{FF2B5EF4-FFF2-40B4-BE49-F238E27FC236}">
              <a16:creationId xmlns:a16="http://schemas.microsoft.com/office/drawing/2014/main" id="{909C6B19-0F67-4F31-8D30-A4C7E853BCDF}"/>
            </a:ext>
          </a:extLst>
        </xdr:cNvPr>
        <xdr:cNvSpPr>
          <a:spLocks/>
        </xdr:cNvSpPr>
      </xdr:nvSpPr>
      <xdr:spPr>
        <a:xfrm>
          <a:off x="61979" y="9404485"/>
          <a:ext cx="0" cy="192728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54</xdr:row>
      <xdr:rowOff>26442</xdr:rowOff>
    </xdr:from>
    <xdr:to>
      <xdr:col>3</xdr:col>
      <xdr:colOff>1936</xdr:colOff>
      <xdr:row>55</xdr:row>
      <xdr:rowOff>12342</xdr:rowOff>
    </xdr:to>
    <xdr:sp macro="" textlink="">
      <xdr:nvSpPr>
        <xdr:cNvPr id="322" name="Прямоугольник 321">
          <a:extLst>
            <a:ext uri="{FF2B5EF4-FFF2-40B4-BE49-F238E27FC236}">
              <a16:creationId xmlns:a16="http://schemas.microsoft.com/office/drawing/2014/main" id="{DD387D05-79AC-42CA-B298-4D2118B24051}"/>
            </a:ext>
          </a:extLst>
        </xdr:cNvPr>
        <xdr:cNvSpPr>
          <a:spLocks/>
        </xdr:cNvSpPr>
      </xdr:nvSpPr>
      <xdr:spPr>
        <a:xfrm>
          <a:off x="61979" y="9611313"/>
          <a:ext cx="0" cy="192729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55</xdr:row>
      <xdr:rowOff>26442</xdr:rowOff>
    </xdr:from>
    <xdr:to>
      <xdr:col>3</xdr:col>
      <xdr:colOff>1936</xdr:colOff>
      <xdr:row>56</xdr:row>
      <xdr:rowOff>12342</xdr:rowOff>
    </xdr:to>
    <xdr:sp macro="" textlink="">
      <xdr:nvSpPr>
        <xdr:cNvPr id="323" name="Прямоугольник 322">
          <a:extLst>
            <a:ext uri="{FF2B5EF4-FFF2-40B4-BE49-F238E27FC236}">
              <a16:creationId xmlns:a16="http://schemas.microsoft.com/office/drawing/2014/main" id="{04B0CAEC-2D48-49CA-849B-1D4DA900C021}"/>
            </a:ext>
          </a:extLst>
        </xdr:cNvPr>
        <xdr:cNvSpPr>
          <a:spLocks/>
        </xdr:cNvSpPr>
      </xdr:nvSpPr>
      <xdr:spPr>
        <a:xfrm>
          <a:off x="61979" y="9818142"/>
          <a:ext cx="0" cy="192729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115</xdr:row>
      <xdr:rowOff>26442</xdr:rowOff>
    </xdr:from>
    <xdr:to>
      <xdr:col>3</xdr:col>
      <xdr:colOff>1936</xdr:colOff>
      <xdr:row>116</xdr:row>
      <xdr:rowOff>12342</xdr:rowOff>
    </xdr:to>
    <xdr:sp macro="" textlink="">
      <xdr:nvSpPr>
        <xdr:cNvPr id="324" name="Прямоугольник 323">
          <a:extLst>
            <a:ext uri="{FF2B5EF4-FFF2-40B4-BE49-F238E27FC236}">
              <a16:creationId xmlns:a16="http://schemas.microsoft.com/office/drawing/2014/main" id="{8227D764-4593-4875-B387-62D1FD9F3560}"/>
            </a:ext>
          </a:extLst>
        </xdr:cNvPr>
        <xdr:cNvSpPr>
          <a:spLocks/>
        </xdr:cNvSpPr>
      </xdr:nvSpPr>
      <xdr:spPr>
        <a:xfrm>
          <a:off x="61979" y="23191242"/>
          <a:ext cx="0" cy="192729"/>
        </a:xfrm>
        <a:prstGeom prst="rect">
          <a:avLst/>
        </a:prstGeom>
        <a:blipFill>
          <a:blip xmlns:r="http://schemas.openxmlformats.org/officeDocument/2006/relationships" r:embed="rId40" cstate="screen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116</xdr:row>
      <xdr:rowOff>26442</xdr:rowOff>
    </xdr:from>
    <xdr:to>
      <xdr:col>3</xdr:col>
      <xdr:colOff>1936</xdr:colOff>
      <xdr:row>117</xdr:row>
      <xdr:rowOff>12342</xdr:rowOff>
    </xdr:to>
    <xdr:sp macro="" textlink="">
      <xdr:nvSpPr>
        <xdr:cNvPr id="325" name="Прямоугольник 324">
          <a:extLst>
            <a:ext uri="{FF2B5EF4-FFF2-40B4-BE49-F238E27FC236}">
              <a16:creationId xmlns:a16="http://schemas.microsoft.com/office/drawing/2014/main" id="{401E79E6-53C7-4ED8-A1BE-DE47AFE9F696}"/>
            </a:ext>
          </a:extLst>
        </xdr:cNvPr>
        <xdr:cNvSpPr>
          <a:spLocks/>
        </xdr:cNvSpPr>
      </xdr:nvSpPr>
      <xdr:spPr>
        <a:xfrm>
          <a:off x="61979" y="23398071"/>
          <a:ext cx="0" cy="192728"/>
        </a:xfrm>
        <a:prstGeom prst="rect">
          <a:avLst/>
        </a:prstGeom>
        <a:blipFill>
          <a:blip xmlns:r="http://schemas.openxmlformats.org/officeDocument/2006/relationships" r:embed="rId40" cstate="screen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119</xdr:row>
      <xdr:rowOff>26442</xdr:rowOff>
    </xdr:from>
    <xdr:to>
      <xdr:col>3</xdr:col>
      <xdr:colOff>1936</xdr:colOff>
      <xdr:row>120</xdr:row>
      <xdr:rowOff>12342</xdr:rowOff>
    </xdr:to>
    <xdr:sp macro="" textlink="">
      <xdr:nvSpPr>
        <xdr:cNvPr id="326" name="Прямоугольник 325">
          <a:extLst>
            <a:ext uri="{FF2B5EF4-FFF2-40B4-BE49-F238E27FC236}">
              <a16:creationId xmlns:a16="http://schemas.microsoft.com/office/drawing/2014/main" id="{7F81A7AE-30C8-4257-B9E3-82157B3FB17C}"/>
            </a:ext>
          </a:extLst>
        </xdr:cNvPr>
        <xdr:cNvSpPr>
          <a:spLocks/>
        </xdr:cNvSpPr>
      </xdr:nvSpPr>
      <xdr:spPr>
        <a:xfrm>
          <a:off x="61979" y="24018556"/>
          <a:ext cx="0" cy="192729"/>
        </a:xfrm>
        <a:prstGeom prst="rect">
          <a:avLst/>
        </a:prstGeom>
        <a:blipFill>
          <a:blip xmlns:r="http://schemas.openxmlformats.org/officeDocument/2006/relationships" r:embed="rId4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121</xdr:row>
      <xdr:rowOff>26442</xdr:rowOff>
    </xdr:from>
    <xdr:to>
      <xdr:col>3</xdr:col>
      <xdr:colOff>1936</xdr:colOff>
      <xdr:row>122</xdr:row>
      <xdr:rowOff>12342</xdr:rowOff>
    </xdr:to>
    <xdr:sp macro="" textlink="">
      <xdr:nvSpPr>
        <xdr:cNvPr id="327" name="Прямоугольник 326">
          <a:extLst>
            <a:ext uri="{FF2B5EF4-FFF2-40B4-BE49-F238E27FC236}">
              <a16:creationId xmlns:a16="http://schemas.microsoft.com/office/drawing/2014/main" id="{ABC70456-4C68-4650-9D59-A68560863793}"/>
            </a:ext>
          </a:extLst>
        </xdr:cNvPr>
        <xdr:cNvSpPr>
          <a:spLocks/>
        </xdr:cNvSpPr>
      </xdr:nvSpPr>
      <xdr:spPr>
        <a:xfrm>
          <a:off x="61979" y="24432213"/>
          <a:ext cx="0" cy="192729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122</xdr:row>
      <xdr:rowOff>26442</xdr:rowOff>
    </xdr:from>
    <xdr:to>
      <xdr:col>3</xdr:col>
      <xdr:colOff>1936</xdr:colOff>
      <xdr:row>123</xdr:row>
      <xdr:rowOff>12342</xdr:rowOff>
    </xdr:to>
    <xdr:sp macro="" textlink="">
      <xdr:nvSpPr>
        <xdr:cNvPr id="328" name="Прямоугольник 327">
          <a:extLst>
            <a:ext uri="{FF2B5EF4-FFF2-40B4-BE49-F238E27FC236}">
              <a16:creationId xmlns:a16="http://schemas.microsoft.com/office/drawing/2014/main" id="{4C3C0BB3-FBB3-453F-B684-594FF1439BFC}"/>
            </a:ext>
          </a:extLst>
        </xdr:cNvPr>
        <xdr:cNvSpPr>
          <a:spLocks/>
        </xdr:cNvSpPr>
      </xdr:nvSpPr>
      <xdr:spPr>
        <a:xfrm>
          <a:off x="61979" y="24639042"/>
          <a:ext cx="0" cy="192729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123</xdr:row>
      <xdr:rowOff>26442</xdr:rowOff>
    </xdr:from>
    <xdr:to>
      <xdr:col>3</xdr:col>
      <xdr:colOff>1936</xdr:colOff>
      <xdr:row>124</xdr:row>
      <xdr:rowOff>12342</xdr:rowOff>
    </xdr:to>
    <xdr:sp macro="" textlink="">
      <xdr:nvSpPr>
        <xdr:cNvPr id="329" name="Прямоугольник 328">
          <a:extLst>
            <a:ext uri="{FF2B5EF4-FFF2-40B4-BE49-F238E27FC236}">
              <a16:creationId xmlns:a16="http://schemas.microsoft.com/office/drawing/2014/main" id="{C2DFA3FD-E49C-4F35-9FBB-27A46BFA188B}"/>
            </a:ext>
          </a:extLst>
        </xdr:cNvPr>
        <xdr:cNvSpPr>
          <a:spLocks/>
        </xdr:cNvSpPr>
      </xdr:nvSpPr>
      <xdr:spPr>
        <a:xfrm>
          <a:off x="61979" y="24845871"/>
          <a:ext cx="0" cy="192728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124</xdr:row>
      <xdr:rowOff>26442</xdr:rowOff>
    </xdr:from>
    <xdr:to>
      <xdr:col>3</xdr:col>
      <xdr:colOff>1936</xdr:colOff>
      <xdr:row>125</xdr:row>
      <xdr:rowOff>12342</xdr:rowOff>
    </xdr:to>
    <xdr:sp macro="" textlink="">
      <xdr:nvSpPr>
        <xdr:cNvPr id="330" name="Прямоугольник 329">
          <a:extLst>
            <a:ext uri="{FF2B5EF4-FFF2-40B4-BE49-F238E27FC236}">
              <a16:creationId xmlns:a16="http://schemas.microsoft.com/office/drawing/2014/main" id="{8B81C659-5A66-4A67-9BF8-4154C747DB7A}"/>
            </a:ext>
          </a:extLst>
        </xdr:cNvPr>
        <xdr:cNvSpPr>
          <a:spLocks/>
        </xdr:cNvSpPr>
      </xdr:nvSpPr>
      <xdr:spPr>
        <a:xfrm>
          <a:off x="61979" y="25052699"/>
          <a:ext cx="0" cy="192729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125</xdr:row>
      <xdr:rowOff>26442</xdr:rowOff>
    </xdr:from>
    <xdr:to>
      <xdr:col>3</xdr:col>
      <xdr:colOff>1936</xdr:colOff>
      <xdr:row>126</xdr:row>
      <xdr:rowOff>12342</xdr:rowOff>
    </xdr:to>
    <xdr:sp macro="" textlink="">
      <xdr:nvSpPr>
        <xdr:cNvPr id="331" name="Прямоугольник 330">
          <a:extLst>
            <a:ext uri="{FF2B5EF4-FFF2-40B4-BE49-F238E27FC236}">
              <a16:creationId xmlns:a16="http://schemas.microsoft.com/office/drawing/2014/main" id="{5342F38D-ED28-4C13-96B4-418936765B1C}"/>
            </a:ext>
          </a:extLst>
        </xdr:cNvPr>
        <xdr:cNvSpPr>
          <a:spLocks/>
        </xdr:cNvSpPr>
      </xdr:nvSpPr>
      <xdr:spPr>
        <a:xfrm>
          <a:off x="61979" y="25259528"/>
          <a:ext cx="0" cy="192728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126</xdr:row>
      <xdr:rowOff>26442</xdr:rowOff>
    </xdr:from>
    <xdr:to>
      <xdr:col>3</xdr:col>
      <xdr:colOff>1936</xdr:colOff>
      <xdr:row>127</xdr:row>
      <xdr:rowOff>12342</xdr:rowOff>
    </xdr:to>
    <xdr:sp macro="" textlink="">
      <xdr:nvSpPr>
        <xdr:cNvPr id="332" name="Прямоугольник 331">
          <a:extLst>
            <a:ext uri="{FF2B5EF4-FFF2-40B4-BE49-F238E27FC236}">
              <a16:creationId xmlns:a16="http://schemas.microsoft.com/office/drawing/2014/main" id="{323B01CC-379D-4225-AF97-EB8AAFD44207}"/>
            </a:ext>
          </a:extLst>
        </xdr:cNvPr>
        <xdr:cNvSpPr>
          <a:spLocks/>
        </xdr:cNvSpPr>
      </xdr:nvSpPr>
      <xdr:spPr>
        <a:xfrm>
          <a:off x="61979" y="25466356"/>
          <a:ext cx="0" cy="192729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127</xdr:row>
      <xdr:rowOff>26442</xdr:rowOff>
    </xdr:from>
    <xdr:to>
      <xdr:col>3</xdr:col>
      <xdr:colOff>1936</xdr:colOff>
      <xdr:row>128</xdr:row>
      <xdr:rowOff>12342</xdr:rowOff>
    </xdr:to>
    <xdr:sp macro="" textlink="">
      <xdr:nvSpPr>
        <xdr:cNvPr id="333" name="Прямоугольник 332">
          <a:extLst>
            <a:ext uri="{FF2B5EF4-FFF2-40B4-BE49-F238E27FC236}">
              <a16:creationId xmlns:a16="http://schemas.microsoft.com/office/drawing/2014/main" id="{21AE62C7-61BE-4C63-A008-B091F62873CB}"/>
            </a:ext>
          </a:extLst>
        </xdr:cNvPr>
        <xdr:cNvSpPr>
          <a:spLocks/>
        </xdr:cNvSpPr>
      </xdr:nvSpPr>
      <xdr:spPr>
        <a:xfrm>
          <a:off x="61979" y="25673185"/>
          <a:ext cx="0" cy="192728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128</xdr:row>
      <xdr:rowOff>26442</xdr:rowOff>
    </xdr:from>
    <xdr:to>
      <xdr:col>3</xdr:col>
      <xdr:colOff>1936</xdr:colOff>
      <xdr:row>129</xdr:row>
      <xdr:rowOff>12342</xdr:rowOff>
    </xdr:to>
    <xdr:sp macro="" textlink="">
      <xdr:nvSpPr>
        <xdr:cNvPr id="334" name="Прямоугольник 333">
          <a:extLst>
            <a:ext uri="{FF2B5EF4-FFF2-40B4-BE49-F238E27FC236}">
              <a16:creationId xmlns:a16="http://schemas.microsoft.com/office/drawing/2014/main" id="{8E3E41BE-1AE5-42D5-BFFF-A4DBB1AFE9A2}"/>
            </a:ext>
          </a:extLst>
        </xdr:cNvPr>
        <xdr:cNvSpPr>
          <a:spLocks/>
        </xdr:cNvSpPr>
      </xdr:nvSpPr>
      <xdr:spPr>
        <a:xfrm>
          <a:off x="61979" y="25880013"/>
          <a:ext cx="0" cy="192729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117</xdr:row>
      <xdr:rowOff>26442</xdr:rowOff>
    </xdr:from>
    <xdr:to>
      <xdr:col>3</xdr:col>
      <xdr:colOff>1936</xdr:colOff>
      <xdr:row>118</xdr:row>
      <xdr:rowOff>12342</xdr:rowOff>
    </xdr:to>
    <xdr:sp macro="" textlink="">
      <xdr:nvSpPr>
        <xdr:cNvPr id="336" name="Прямоугольник 335">
          <a:extLst>
            <a:ext uri="{FF2B5EF4-FFF2-40B4-BE49-F238E27FC236}">
              <a16:creationId xmlns:a16="http://schemas.microsoft.com/office/drawing/2014/main" id="{01D1B4BD-C721-4A08-9EC3-ED281AC3602E}"/>
            </a:ext>
          </a:extLst>
        </xdr:cNvPr>
        <xdr:cNvSpPr>
          <a:spLocks/>
        </xdr:cNvSpPr>
      </xdr:nvSpPr>
      <xdr:spPr>
        <a:xfrm>
          <a:off x="61979" y="23604899"/>
          <a:ext cx="0" cy="192729"/>
        </a:xfrm>
        <a:prstGeom prst="rect">
          <a:avLst/>
        </a:prstGeom>
        <a:blipFill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118</xdr:row>
      <xdr:rowOff>26442</xdr:rowOff>
    </xdr:from>
    <xdr:to>
      <xdr:col>3</xdr:col>
      <xdr:colOff>1936</xdr:colOff>
      <xdr:row>119</xdr:row>
      <xdr:rowOff>12342</xdr:rowOff>
    </xdr:to>
    <xdr:sp macro="" textlink="">
      <xdr:nvSpPr>
        <xdr:cNvPr id="337" name="Прямоугольник 336">
          <a:extLst>
            <a:ext uri="{FF2B5EF4-FFF2-40B4-BE49-F238E27FC236}">
              <a16:creationId xmlns:a16="http://schemas.microsoft.com/office/drawing/2014/main" id="{D9B49D75-40FB-4021-8FEE-A63A5D619584}"/>
            </a:ext>
          </a:extLst>
        </xdr:cNvPr>
        <xdr:cNvSpPr>
          <a:spLocks/>
        </xdr:cNvSpPr>
      </xdr:nvSpPr>
      <xdr:spPr>
        <a:xfrm>
          <a:off x="61979" y="23811728"/>
          <a:ext cx="0" cy="192728"/>
        </a:xfrm>
        <a:prstGeom prst="rect">
          <a:avLst/>
        </a:prstGeom>
        <a:blipFill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131</xdr:row>
      <xdr:rowOff>26442</xdr:rowOff>
    </xdr:from>
    <xdr:to>
      <xdr:col>3</xdr:col>
      <xdr:colOff>1936</xdr:colOff>
      <xdr:row>132</xdr:row>
      <xdr:rowOff>12342</xdr:rowOff>
    </xdr:to>
    <xdr:sp macro="" textlink="">
      <xdr:nvSpPr>
        <xdr:cNvPr id="338" name="Прямоугольник 337">
          <a:extLst>
            <a:ext uri="{FF2B5EF4-FFF2-40B4-BE49-F238E27FC236}">
              <a16:creationId xmlns:a16="http://schemas.microsoft.com/office/drawing/2014/main" id="{081FD44F-76F6-4447-B854-7C83E1530148}"/>
            </a:ext>
          </a:extLst>
        </xdr:cNvPr>
        <xdr:cNvSpPr>
          <a:spLocks/>
        </xdr:cNvSpPr>
      </xdr:nvSpPr>
      <xdr:spPr>
        <a:xfrm>
          <a:off x="61979" y="26995799"/>
          <a:ext cx="0" cy="192729"/>
        </a:xfrm>
        <a:prstGeom prst="rect">
          <a:avLst/>
        </a:prstGeom>
        <a:blipFill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132</xdr:row>
      <xdr:rowOff>26442</xdr:rowOff>
    </xdr:from>
    <xdr:to>
      <xdr:col>3</xdr:col>
      <xdr:colOff>1936</xdr:colOff>
      <xdr:row>133</xdr:row>
      <xdr:rowOff>12342</xdr:rowOff>
    </xdr:to>
    <xdr:sp macro="" textlink="">
      <xdr:nvSpPr>
        <xdr:cNvPr id="339" name="Прямоугольник 338">
          <a:extLst>
            <a:ext uri="{FF2B5EF4-FFF2-40B4-BE49-F238E27FC236}">
              <a16:creationId xmlns:a16="http://schemas.microsoft.com/office/drawing/2014/main" id="{5A7DD22E-C9B4-4BE3-8B1D-EF2813F54AF3}"/>
            </a:ext>
          </a:extLst>
        </xdr:cNvPr>
        <xdr:cNvSpPr>
          <a:spLocks/>
        </xdr:cNvSpPr>
      </xdr:nvSpPr>
      <xdr:spPr>
        <a:xfrm>
          <a:off x="61979" y="27202628"/>
          <a:ext cx="0" cy="192728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133</xdr:row>
      <xdr:rowOff>26442</xdr:rowOff>
    </xdr:from>
    <xdr:to>
      <xdr:col>3</xdr:col>
      <xdr:colOff>1936</xdr:colOff>
      <xdr:row>134</xdr:row>
      <xdr:rowOff>12342</xdr:rowOff>
    </xdr:to>
    <xdr:sp macro="" textlink="">
      <xdr:nvSpPr>
        <xdr:cNvPr id="340" name="Прямоугольник 339">
          <a:extLst>
            <a:ext uri="{FF2B5EF4-FFF2-40B4-BE49-F238E27FC236}">
              <a16:creationId xmlns:a16="http://schemas.microsoft.com/office/drawing/2014/main" id="{AF174E57-B7A8-4D11-A696-39FFFD028B0D}"/>
            </a:ext>
          </a:extLst>
        </xdr:cNvPr>
        <xdr:cNvSpPr>
          <a:spLocks/>
        </xdr:cNvSpPr>
      </xdr:nvSpPr>
      <xdr:spPr>
        <a:xfrm>
          <a:off x="61979" y="27409456"/>
          <a:ext cx="0" cy="192729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134</xdr:row>
      <xdr:rowOff>26442</xdr:rowOff>
    </xdr:from>
    <xdr:to>
      <xdr:col>3</xdr:col>
      <xdr:colOff>1936</xdr:colOff>
      <xdr:row>135</xdr:row>
      <xdr:rowOff>12342</xdr:rowOff>
    </xdr:to>
    <xdr:sp macro="" textlink="">
      <xdr:nvSpPr>
        <xdr:cNvPr id="341" name="Прямоугольник 340">
          <a:extLst>
            <a:ext uri="{FF2B5EF4-FFF2-40B4-BE49-F238E27FC236}">
              <a16:creationId xmlns:a16="http://schemas.microsoft.com/office/drawing/2014/main" id="{C37F9884-FD65-46BB-A466-6FE79FCEBAC1}"/>
            </a:ext>
          </a:extLst>
        </xdr:cNvPr>
        <xdr:cNvSpPr>
          <a:spLocks/>
        </xdr:cNvSpPr>
      </xdr:nvSpPr>
      <xdr:spPr>
        <a:xfrm>
          <a:off x="61979" y="27616285"/>
          <a:ext cx="0" cy="192728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135</xdr:row>
      <xdr:rowOff>26442</xdr:rowOff>
    </xdr:from>
    <xdr:to>
      <xdr:col>3</xdr:col>
      <xdr:colOff>1936</xdr:colOff>
      <xdr:row>136</xdr:row>
      <xdr:rowOff>12342</xdr:rowOff>
    </xdr:to>
    <xdr:sp macro="" textlink="">
      <xdr:nvSpPr>
        <xdr:cNvPr id="342" name="Прямоугольник 341">
          <a:extLst>
            <a:ext uri="{FF2B5EF4-FFF2-40B4-BE49-F238E27FC236}">
              <a16:creationId xmlns:a16="http://schemas.microsoft.com/office/drawing/2014/main" id="{08B37DE9-A683-4F1B-92F4-23E024EF537E}"/>
            </a:ext>
          </a:extLst>
        </xdr:cNvPr>
        <xdr:cNvSpPr>
          <a:spLocks/>
        </xdr:cNvSpPr>
      </xdr:nvSpPr>
      <xdr:spPr>
        <a:xfrm>
          <a:off x="61979" y="27823113"/>
          <a:ext cx="0" cy="192729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136</xdr:row>
      <xdr:rowOff>26442</xdr:rowOff>
    </xdr:from>
    <xdr:to>
      <xdr:col>3</xdr:col>
      <xdr:colOff>1936</xdr:colOff>
      <xdr:row>137</xdr:row>
      <xdr:rowOff>12342</xdr:rowOff>
    </xdr:to>
    <xdr:sp macro="" textlink="">
      <xdr:nvSpPr>
        <xdr:cNvPr id="343" name="Прямоугольник 342">
          <a:extLst>
            <a:ext uri="{FF2B5EF4-FFF2-40B4-BE49-F238E27FC236}">
              <a16:creationId xmlns:a16="http://schemas.microsoft.com/office/drawing/2014/main" id="{698A9F76-B1AB-4D01-8D7E-F07CFBDC0817}"/>
            </a:ext>
          </a:extLst>
        </xdr:cNvPr>
        <xdr:cNvSpPr>
          <a:spLocks/>
        </xdr:cNvSpPr>
      </xdr:nvSpPr>
      <xdr:spPr>
        <a:xfrm>
          <a:off x="61979" y="28029942"/>
          <a:ext cx="0" cy="192729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137</xdr:row>
      <xdr:rowOff>26442</xdr:rowOff>
    </xdr:from>
    <xdr:to>
      <xdr:col>3</xdr:col>
      <xdr:colOff>1936</xdr:colOff>
      <xdr:row>138</xdr:row>
      <xdr:rowOff>12342</xdr:rowOff>
    </xdr:to>
    <xdr:sp macro="" textlink="">
      <xdr:nvSpPr>
        <xdr:cNvPr id="344" name="Прямоугольник 343">
          <a:extLst>
            <a:ext uri="{FF2B5EF4-FFF2-40B4-BE49-F238E27FC236}">
              <a16:creationId xmlns:a16="http://schemas.microsoft.com/office/drawing/2014/main" id="{290A4E70-55E7-4905-85EE-66731E16E5D7}"/>
            </a:ext>
          </a:extLst>
        </xdr:cNvPr>
        <xdr:cNvSpPr>
          <a:spLocks/>
        </xdr:cNvSpPr>
      </xdr:nvSpPr>
      <xdr:spPr>
        <a:xfrm>
          <a:off x="61979" y="28236771"/>
          <a:ext cx="0" cy="192728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139</xdr:row>
      <xdr:rowOff>26442</xdr:rowOff>
    </xdr:from>
    <xdr:to>
      <xdr:col>3</xdr:col>
      <xdr:colOff>1936</xdr:colOff>
      <xdr:row>140</xdr:row>
      <xdr:rowOff>12342</xdr:rowOff>
    </xdr:to>
    <xdr:sp macro="" textlink="">
      <xdr:nvSpPr>
        <xdr:cNvPr id="345" name="Прямоугольник 344">
          <a:extLst>
            <a:ext uri="{FF2B5EF4-FFF2-40B4-BE49-F238E27FC236}">
              <a16:creationId xmlns:a16="http://schemas.microsoft.com/office/drawing/2014/main" id="{646F4FA0-3982-4A30-87B9-64EEC460A716}"/>
            </a:ext>
          </a:extLst>
        </xdr:cNvPr>
        <xdr:cNvSpPr>
          <a:spLocks/>
        </xdr:cNvSpPr>
      </xdr:nvSpPr>
      <xdr:spPr>
        <a:xfrm>
          <a:off x="61979" y="28650428"/>
          <a:ext cx="0" cy="192728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141</xdr:row>
      <xdr:rowOff>29163</xdr:rowOff>
    </xdr:from>
    <xdr:to>
      <xdr:col>3</xdr:col>
      <xdr:colOff>3298</xdr:colOff>
      <xdr:row>142</xdr:row>
      <xdr:rowOff>15063</xdr:rowOff>
    </xdr:to>
    <xdr:sp macro="" textlink="">
      <xdr:nvSpPr>
        <xdr:cNvPr id="347" name="Прямоугольник 346">
          <a:extLst>
            <a:ext uri="{FF2B5EF4-FFF2-40B4-BE49-F238E27FC236}">
              <a16:creationId xmlns:a16="http://schemas.microsoft.com/office/drawing/2014/main" id="{2BA6756F-A623-4A6E-8CFC-5B57257765ED}"/>
            </a:ext>
          </a:extLst>
        </xdr:cNvPr>
        <xdr:cNvSpPr>
          <a:spLocks/>
        </xdr:cNvSpPr>
      </xdr:nvSpPr>
      <xdr:spPr>
        <a:xfrm>
          <a:off x="63341" y="29300849"/>
          <a:ext cx="0" cy="192728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142</xdr:row>
      <xdr:rowOff>29163</xdr:rowOff>
    </xdr:from>
    <xdr:to>
      <xdr:col>3</xdr:col>
      <xdr:colOff>3298</xdr:colOff>
      <xdr:row>143</xdr:row>
      <xdr:rowOff>15063</xdr:rowOff>
    </xdr:to>
    <xdr:sp macro="" textlink="">
      <xdr:nvSpPr>
        <xdr:cNvPr id="348" name="Прямоугольник 347">
          <a:extLst>
            <a:ext uri="{FF2B5EF4-FFF2-40B4-BE49-F238E27FC236}">
              <a16:creationId xmlns:a16="http://schemas.microsoft.com/office/drawing/2014/main" id="{8EBDB91C-D916-43E5-8430-6E126C674101}"/>
            </a:ext>
          </a:extLst>
        </xdr:cNvPr>
        <xdr:cNvSpPr>
          <a:spLocks/>
        </xdr:cNvSpPr>
      </xdr:nvSpPr>
      <xdr:spPr>
        <a:xfrm>
          <a:off x="63341" y="29507677"/>
          <a:ext cx="0" cy="192729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143</xdr:row>
      <xdr:rowOff>29163</xdr:rowOff>
    </xdr:from>
    <xdr:to>
      <xdr:col>3</xdr:col>
      <xdr:colOff>3298</xdr:colOff>
      <xdr:row>144</xdr:row>
      <xdr:rowOff>15063</xdr:rowOff>
    </xdr:to>
    <xdr:sp macro="" textlink="">
      <xdr:nvSpPr>
        <xdr:cNvPr id="349" name="Прямоугольник 348">
          <a:extLst>
            <a:ext uri="{FF2B5EF4-FFF2-40B4-BE49-F238E27FC236}">
              <a16:creationId xmlns:a16="http://schemas.microsoft.com/office/drawing/2014/main" id="{28D72547-3818-4C44-A914-055A8E4BC4F6}"/>
            </a:ext>
          </a:extLst>
        </xdr:cNvPr>
        <xdr:cNvSpPr>
          <a:spLocks/>
        </xdr:cNvSpPr>
      </xdr:nvSpPr>
      <xdr:spPr>
        <a:xfrm>
          <a:off x="63341" y="29714506"/>
          <a:ext cx="0" cy="192728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29</xdr:row>
      <xdr:rowOff>25564</xdr:rowOff>
    </xdr:from>
    <xdr:to>
      <xdr:col>3</xdr:col>
      <xdr:colOff>3298</xdr:colOff>
      <xdr:row>30</xdr:row>
      <xdr:rowOff>11464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9F14DEEC-D016-47C1-879E-E18362DC7AC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4205678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63341</xdr:colOff>
      <xdr:row>30</xdr:row>
      <xdr:rowOff>25564</xdr:rowOff>
    </xdr:from>
    <xdr:to>
      <xdr:col>3</xdr:col>
      <xdr:colOff>3298</xdr:colOff>
      <xdr:row>31</xdr:row>
      <xdr:rowOff>11464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id="{07ADE22C-C2C9-4F10-8425-39816A4A1AE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4412507"/>
          <a:ext cx="0" cy="19272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63341</xdr:colOff>
      <xdr:row>31</xdr:row>
      <xdr:rowOff>25564</xdr:rowOff>
    </xdr:from>
    <xdr:to>
      <xdr:col>3</xdr:col>
      <xdr:colOff>3298</xdr:colOff>
      <xdr:row>32</xdr:row>
      <xdr:rowOff>11464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7AFBA7D1-DB80-4CC0-85DA-FC9F1E17487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4619335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149</xdr:row>
      <xdr:rowOff>26442</xdr:rowOff>
    </xdr:from>
    <xdr:to>
      <xdr:col>3</xdr:col>
      <xdr:colOff>1936</xdr:colOff>
      <xdr:row>150</xdr:row>
      <xdr:rowOff>12342</xdr:rowOff>
    </xdr:to>
    <xdr:sp macro="" textlink="">
      <xdr:nvSpPr>
        <xdr:cNvPr id="353" name="Прямоугольник 352">
          <a:extLst>
            <a:ext uri="{FF2B5EF4-FFF2-40B4-BE49-F238E27FC236}">
              <a16:creationId xmlns:a16="http://schemas.microsoft.com/office/drawing/2014/main" id="{DA5A31E6-B65C-4D6F-93D0-C96231B7E349}"/>
            </a:ext>
          </a:extLst>
        </xdr:cNvPr>
        <xdr:cNvSpPr>
          <a:spLocks/>
        </xdr:cNvSpPr>
      </xdr:nvSpPr>
      <xdr:spPr>
        <a:xfrm>
          <a:off x="61979" y="30952756"/>
          <a:ext cx="0" cy="192729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150</xdr:row>
      <xdr:rowOff>26442</xdr:rowOff>
    </xdr:from>
    <xdr:to>
      <xdr:col>3</xdr:col>
      <xdr:colOff>1936</xdr:colOff>
      <xdr:row>151</xdr:row>
      <xdr:rowOff>12342</xdr:rowOff>
    </xdr:to>
    <xdr:sp macro="" textlink="">
      <xdr:nvSpPr>
        <xdr:cNvPr id="354" name="Прямоугольник 353">
          <a:extLst>
            <a:ext uri="{FF2B5EF4-FFF2-40B4-BE49-F238E27FC236}">
              <a16:creationId xmlns:a16="http://schemas.microsoft.com/office/drawing/2014/main" id="{E9242B9C-D366-4247-B366-9C00A16ECEFC}"/>
            </a:ext>
          </a:extLst>
        </xdr:cNvPr>
        <xdr:cNvSpPr>
          <a:spLocks/>
        </xdr:cNvSpPr>
      </xdr:nvSpPr>
      <xdr:spPr>
        <a:xfrm>
          <a:off x="61979" y="31159585"/>
          <a:ext cx="0" cy="192728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151</xdr:row>
      <xdr:rowOff>26442</xdr:rowOff>
    </xdr:from>
    <xdr:to>
      <xdr:col>3</xdr:col>
      <xdr:colOff>1936</xdr:colOff>
      <xdr:row>152</xdr:row>
      <xdr:rowOff>12342</xdr:rowOff>
    </xdr:to>
    <xdr:sp macro="" textlink="">
      <xdr:nvSpPr>
        <xdr:cNvPr id="355" name="Прямоугольник 354">
          <a:extLst>
            <a:ext uri="{FF2B5EF4-FFF2-40B4-BE49-F238E27FC236}">
              <a16:creationId xmlns:a16="http://schemas.microsoft.com/office/drawing/2014/main" id="{C8D93428-08FE-45E5-A43B-8D870A2199A2}"/>
            </a:ext>
          </a:extLst>
        </xdr:cNvPr>
        <xdr:cNvSpPr>
          <a:spLocks/>
        </xdr:cNvSpPr>
      </xdr:nvSpPr>
      <xdr:spPr>
        <a:xfrm>
          <a:off x="61979" y="31366413"/>
          <a:ext cx="0" cy="192729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152</xdr:row>
      <xdr:rowOff>26442</xdr:rowOff>
    </xdr:from>
    <xdr:to>
      <xdr:col>3</xdr:col>
      <xdr:colOff>1936</xdr:colOff>
      <xdr:row>153</xdr:row>
      <xdr:rowOff>12342</xdr:rowOff>
    </xdr:to>
    <xdr:sp macro="" textlink="">
      <xdr:nvSpPr>
        <xdr:cNvPr id="356" name="Прямоугольник 355">
          <a:extLst>
            <a:ext uri="{FF2B5EF4-FFF2-40B4-BE49-F238E27FC236}">
              <a16:creationId xmlns:a16="http://schemas.microsoft.com/office/drawing/2014/main" id="{B852922A-A90F-4EA6-AAAE-350356B3617C}"/>
            </a:ext>
          </a:extLst>
        </xdr:cNvPr>
        <xdr:cNvSpPr>
          <a:spLocks/>
        </xdr:cNvSpPr>
      </xdr:nvSpPr>
      <xdr:spPr>
        <a:xfrm>
          <a:off x="61979" y="31573242"/>
          <a:ext cx="0" cy="192729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153</xdr:row>
      <xdr:rowOff>20999</xdr:rowOff>
    </xdr:from>
    <xdr:to>
      <xdr:col>3</xdr:col>
      <xdr:colOff>1936</xdr:colOff>
      <xdr:row>154</xdr:row>
      <xdr:rowOff>6899</xdr:rowOff>
    </xdr:to>
    <xdr:sp macro="" textlink="">
      <xdr:nvSpPr>
        <xdr:cNvPr id="357" name="Прямоугольник 356">
          <a:extLst>
            <a:ext uri="{FF2B5EF4-FFF2-40B4-BE49-F238E27FC236}">
              <a16:creationId xmlns:a16="http://schemas.microsoft.com/office/drawing/2014/main" id="{7BFF17E3-3D97-4B15-BF9B-A4E62B46B849}"/>
            </a:ext>
          </a:extLst>
        </xdr:cNvPr>
        <xdr:cNvSpPr>
          <a:spLocks/>
        </xdr:cNvSpPr>
      </xdr:nvSpPr>
      <xdr:spPr>
        <a:xfrm>
          <a:off x="61979" y="31774628"/>
          <a:ext cx="0" cy="192728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154</xdr:row>
      <xdr:rowOff>20999</xdr:rowOff>
    </xdr:from>
    <xdr:to>
      <xdr:col>3</xdr:col>
      <xdr:colOff>1936</xdr:colOff>
      <xdr:row>155</xdr:row>
      <xdr:rowOff>6899</xdr:rowOff>
    </xdr:to>
    <xdr:sp macro="" textlink="">
      <xdr:nvSpPr>
        <xdr:cNvPr id="358" name="Прямоугольник 357">
          <a:extLst>
            <a:ext uri="{FF2B5EF4-FFF2-40B4-BE49-F238E27FC236}">
              <a16:creationId xmlns:a16="http://schemas.microsoft.com/office/drawing/2014/main" id="{AECC50CD-BBAF-48F3-AAC8-F9E48EEC739C}"/>
            </a:ext>
          </a:extLst>
        </xdr:cNvPr>
        <xdr:cNvSpPr>
          <a:spLocks/>
        </xdr:cNvSpPr>
      </xdr:nvSpPr>
      <xdr:spPr>
        <a:xfrm>
          <a:off x="61979" y="31981456"/>
          <a:ext cx="0" cy="192729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155</xdr:row>
      <xdr:rowOff>20999</xdr:rowOff>
    </xdr:from>
    <xdr:to>
      <xdr:col>3</xdr:col>
      <xdr:colOff>1936</xdr:colOff>
      <xdr:row>156</xdr:row>
      <xdr:rowOff>6899</xdr:rowOff>
    </xdr:to>
    <xdr:sp macro="" textlink="">
      <xdr:nvSpPr>
        <xdr:cNvPr id="359" name="Прямоугольник 358">
          <a:extLst>
            <a:ext uri="{FF2B5EF4-FFF2-40B4-BE49-F238E27FC236}">
              <a16:creationId xmlns:a16="http://schemas.microsoft.com/office/drawing/2014/main" id="{3E1D1B0D-95E6-4C79-983D-A58921FF50B7}"/>
            </a:ext>
          </a:extLst>
        </xdr:cNvPr>
        <xdr:cNvSpPr>
          <a:spLocks/>
        </xdr:cNvSpPr>
      </xdr:nvSpPr>
      <xdr:spPr>
        <a:xfrm>
          <a:off x="61979" y="32188285"/>
          <a:ext cx="0" cy="192728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156</xdr:row>
      <xdr:rowOff>20999</xdr:rowOff>
    </xdr:from>
    <xdr:to>
      <xdr:col>3</xdr:col>
      <xdr:colOff>1936</xdr:colOff>
      <xdr:row>157</xdr:row>
      <xdr:rowOff>6899</xdr:rowOff>
    </xdr:to>
    <xdr:sp macro="" textlink="">
      <xdr:nvSpPr>
        <xdr:cNvPr id="360" name="Прямоугольник 359">
          <a:extLst>
            <a:ext uri="{FF2B5EF4-FFF2-40B4-BE49-F238E27FC236}">
              <a16:creationId xmlns:a16="http://schemas.microsoft.com/office/drawing/2014/main" id="{E897C936-DD92-4015-8C1B-3C29ABCD55D3}"/>
            </a:ext>
          </a:extLst>
        </xdr:cNvPr>
        <xdr:cNvSpPr>
          <a:spLocks/>
        </xdr:cNvSpPr>
      </xdr:nvSpPr>
      <xdr:spPr>
        <a:xfrm>
          <a:off x="61979" y="32395113"/>
          <a:ext cx="0" cy="192729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157</xdr:row>
      <xdr:rowOff>20999</xdr:rowOff>
    </xdr:from>
    <xdr:to>
      <xdr:col>3</xdr:col>
      <xdr:colOff>1936</xdr:colOff>
      <xdr:row>158</xdr:row>
      <xdr:rowOff>6899</xdr:rowOff>
    </xdr:to>
    <xdr:sp macro="" textlink="">
      <xdr:nvSpPr>
        <xdr:cNvPr id="361" name="Прямоугольник 360">
          <a:extLst>
            <a:ext uri="{FF2B5EF4-FFF2-40B4-BE49-F238E27FC236}">
              <a16:creationId xmlns:a16="http://schemas.microsoft.com/office/drawing/2014/main" id="{051F434E-9E1A-4564-B861-4902823543A3}"/>
            </a:ext>
          </a:extLst>
        </xdr:cNvPr>
        <xdr:cNvSpPr>
          <a:spLocks/>
        </xdr:cNvSpPr>
      </xdr:nvSpPr>
      <xdr:spPr>
        <a:xfrm>
          <a:off x="61979" y="32601942"/>
          <a:ext cx="0" cy="192728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158</xdr:row>
      <xdr:rowOff>26442</xdr:rowOff>
    </xdr:from>
    <xdr:to>
      <xdr:col>3</xdr:col>
      <xdr:colOff>1936</xdr:colOff>
      <xdr:row>159</xdr:row>
      <xdr:rowOff>12342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DD414C1F-5039-414D-B595-EA121E232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32814213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159</xdr:row>
      <xdr:rowOff>26442</xdr:rowOff>
    </xdr:from>
    <xdr:to>
      <xdr:col>3</xdr:col>
      <xdr:colOff>1936</xdr:colOff>
      <xdr:row>160</xdr:row>
      <xdr:rowOff>12342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id="{3E7C3C81-0503-49CE-92AC-3901B7B41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33021042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160</xdr:row>
      <xdr:rowOff>26442</xdr:rowOff>
    </xdr:from>
    <xdr:to>
      <xdr:col>3</xdr:col>
      <xdr:colOff>1936</xdr:colOff>
      <xdr:row>161</xdr:row>
      <xdr:rowOff>12342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1881FE35-6222-4010-A327-6E2B5351B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33227871"/>
          <a:ext cx="0" cy="19272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63341</xdr:colOff>
      <xdr:row>249</xdr:row>
      <xdr:rowOff>23808</xdr:rowOff>
    </xdr:from>
    <xdr:to>
      <xdr:col>3</xdr:col>
      <xdr:colOff>3298</xdr:colOff>
      <xdr:row>250</xdr:row>
      <xdr:rowOff>9708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C5332E83-A8D6-45AB-8CEB-50597EA90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52830408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162</xdr:row>
      <xdr:rowOff>26442</xdr:rowOff>
    </xdr:from>
    <xdr:to>
      <xdr:col>3</xdr:col>
      <xdr:colOff>1936</xdr:colOff>
      <xdr:row>163</xdr:row>
      <xdr:rowOff>12342</xdr:rowOff>
    </xdr:to>
    <xdr:sp macro="" textlink="">
      <xdr:nvSpPr>
        <xdr:cNvPr id="366" name="Прямоугольник 365">
          <a:extLst>
            <a:ext uri="{FF2B5EF4-FFF2-40B4-BE49-F238E27FC236}">
              <a16:creationId xmlns:a16="http://schemas.microsoft.com/office/drawing/2014/main" id="{20DAD2D2-4C72-4F2C-8D54-0C95606557F0}"/>
            </a:ext>
          </a:extLst>
        </xdr:cNvPr>
        <xdr:cNvSpPr>
          <a:spLocks/>
        </xdr:cNvSpPr>
      </xdr:nvSpPr>
      <xdr:spPr>
        <a:xfrm>
          <a:off x="61979" y="33641528"/>
          <a:ext cx="0" cy="192728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163</xdr:row>
      <xdr:rowOff>26442</xdr:rowOff>
    </xdr:from>
    <xdr:to>
      <xdr:col>3</xdr:col>
      <xdr:colOff>1936</xdr:colOff>
      <xdr:row>164</xdr:row>
      <xdr:rowOff>12342</xdr:rowOff>
    </xdr:to>
    <xdr:sp macro="" textlink="">
      <xdr:nvSpPr>
        <xdr:cNvPr id="367" name="Прямоугольник 366">
          <a:extLst>
            <a:ext uri="{FF2B5EF4-FFF2-40B4-BE49-F238E27FC236}">
              <a16:creationId xmlns:a16="http://schemas.microsoft.com/office/drawing/2014/main" id="{002C9FAA-B5D1-424A-8EED-292D592C42F7}"/>
            </a:ext>
          </a:extLst>
        </xdr:cNvPr>
        <xdr:cNvSpPr>
          <a:spLocks/>
        </xdr:cNvSpPr>
      </xdr:nvSpPr>
      <xdr:spPr>
        <a:xfrm>
          <a:off x="61979" y="33848356"/>
          <a:ext cx="0" cy="192729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164</xdr:row>
      <xdr:rowOff>26442</xdr:rowOff>
    </xdr:from>
    <xdr:to>
      <xdr:col>3</xdr:col>
      <xdr:colOff>1936</xdr:colOff>
      <xdr:row>165</xdr:row>
      <xdr:rowOff>12342</xdr:rowOff>
    </xdr:to>
    <xdr:sp macro="" textlink="">
      <xdr:nvSpPr>
        <xdr:cNvPr id="368" name="Прямоугольник 367">
          <a:extLst>
            <a:ext uri="{FF2B5EF4-FFF2-40B4-BE49-F238E27FC236}">
              <a16:creationId xmlns:a16="http://schemas.microsoft.com/office/drawing/2014/main" id="{84F3FF47-6DD7-4613-941A-DA3EA8551C81}"/>
            </a:ext>
          </a:extLst>
        </xdr:cNvPr>
        <xdr:cNvSpPr>
          <a:spLocks/>
        </xdr:cNvSpPr>
      </xdr:nvSpPr>
      <xdr:spPr>
        <a:xfrm>
          <a:off x="61979" y="34055185"/>
          <a:ext cx="0" cy="192728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165</xdr:row>
      <xdr:rowOff>29163</xdr:rowOff>
    </xdr:from>
    <xdr:to>
      <xdr:col>3</xdr:col>
      <xdr:colOff>3298</xdr:colOff>
      <xdr:row>166</xdr:row>
      <xdr:rowOff>15063</xdr:rowOff>
    </xdr:to>
    <xdr:sp macro="" textlink="">
      <xdr:nvSpPr>
        <xdr:cNvPr id="369" name="Прямоугольник 368">
          <a:extLst>
            <a:ext uri="{FF2B5EF4-FFF2-40B4-BE49-F238E27FC236}">
              <a16:creationId xmlns:a16="http://schemas.microsoft.com/office/drawing/2014/main" id="{5851E72F-906D-40B8-88BE-9BF5317B037F}"/>
            </a:ext>
          </a:extLst>
        </xdr:cNvPr>
        <xdr:cNvSpPr>
          <a:spLocks/>
        </xdr:cNvSpPr>
      </xdr:nvSpPr>
      <xdr:spPr>
        <a:xfrm>
          <a:off x="63341" y="34264734"/>
          <a:ext cx="0" cy="192729"/>
        </a:xfrm>
        <a:prstGeom prst="rect">
          <a:avLst/>
        </a:prstGeom>
        <a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166</xdr:row>
      <xdr:rowOff>29163</xdr:rowOff>
    </xdr:from>
    <xdr:to>
      <xdr:col>3</xdr:col>
      <xdr:colOff>3298</xdr:colOff>
      <xdr:row>167</xdr:row>
      <xdr:rowOff>15063</xdr:rowOff>
    </xdr:to>
    <xdr:sp macro="" textlink="">
      <xdr:nvSpPr>
        <xdr:cNvPr id="370" name="Прямоугольник 369">
          <a:extLst>
            <a:ext uri="{FF2B5EF4-FFF2-40B4-BE49-F238E27FC236}">
              <a16:creationId xmlns:a16="http://schemas.microsoft.com/office/drawing/2014/main" id="{E36872E9-35C2-40F8-ACE1-1009C37F5C0E}"/>
            </a:ext>
          </a:extLst>
        </xdr:cNvPr>
        <xdr:cNvSpPr>
          <a:spLocks/>
        </xdr:cNvSpPr>
      </xdr:nvSpPr>
      <xdr:spPr>
        <a:xfrm>
          <a:off x="63341" y="34471563"/>
          <a:ext cx="0" cy="192729"/>
        </a:xfrm>
        <a:prstGeom prst="rect">
          <a:avLst/>
        </a:prstGeom>
        <a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167</xdr:row>
      <xdr:rowOff>20999</xdr:rowOff>
    </xdr:from>
    <xdr:to>
      <xdr:col>3</xdr:col>
      <xdr:colOff>1936</xdr:colOff>
      <xdr:row>168</xdr:row>
      <xdr:rowOff>6899</xdr:rowOff>
    </xdr:to>
    <xdr:sp macro="" textlink="">
      <xdr:nvSpPr>
        <xdr:cNvPr id="371" name="Прямоугольник 370">
          <a:extLst>
            <a:ext uri="{FF2B5EF4-FFF2-40B4-BE49-F238E27FC236}">
              <a16:creationId xmlns:a16="http://schemas.microsoft.com/office/drawing/2014/main" id="{28CCDCDD-441F-450E-A13C-3312AFA37D2D}"/>
            </a:ext>
          </a:extLst>
        </xdr:cNvPr>
        <xdr:cNvSpPr>
          <a:spLocks/>
        </xdr:cNvSpPr>
      </xdr:nvSpPr>
      <xdr:spPr>
        <a:xfrm>
          <a:off x="61979" y="34670228"/>
          <a:ext cx="0" cy="192728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168</xdr:row>
      <xdr:rowOff>26441</xdr:rowOff>
    </xdr:from>
    <xdr:to>
      <xdr:col>3</xdr:col>
      <xdr:colOff>1936</xdr:colOff>
      <xdr:row>169</xdr:row>
      <xdr:rowOff>12341</xdr:rowOff>
    </xdr:to>
    <xdr:sp macro="" textlink="">
      <xdr:nvSpPr>
        <xdr:cNvPr id="372" name="Прямоугольник 371">
          <a:extLst>
            <a:ext uri="{FF2B5EF4-FFF2-40B4-BE49-F238E27FC236}">
              <a16:creationId xmlns:a16="http://schemas.microsoft.com/office/drawing/2014/main" id="{95069876-CB08-4279-B13D-93C9770DF725}"/>
            </a:ext>
          </a:extLst>
        </xdr:cNvPr>
        <xdr:cNvSpPr>
          <a:spLocks/>
        </xdr:cNvSpPr>
      </xdr:nvSpPr>
      <xdr:spPr>
        <a:xfrm>
          <a:off x="61979" y="34882498"/>
          <a:ext cx="0" cy="192729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114</xdr:row>
      <xdr:rowOff>13220</xdr:rowOff>
    </xdr:from>
    <xdr:to>
      <xdr:col>3</xdr:col>
      <xdr:colOff>1936</xdr:colOff>
      <xdr:row>114</xdr:row>
      <xdr:rowOff>189620</xdr:rowOff>
    </xdr:to>
    <xdr:sp macro="" textlink="">
      <xdr:nvSpPr>
        <xdr:cNvPr id="373" name="Прямоугольник 372">
          <a:extLst>
            <a:ext uri="{FF2B5EF4-FFF2-40B4-BE49-F238E27FC236}">
              <a16:creationId xmlns:a16="http://schemas.microsoft.com/office/drawing/2014/main" id="{C0EA78E2-2530-4801-AC81-A63A095F2553}"/>
            </a:ext>
          </a:extLst>
        </xdr:cNvPr>
        <xdr:cNvSpPr>
          <a:spLocks/>
        </xdr:cNvSpPr>
      </xdr:nvSpPr>
      <xdr:spPr>
        <a:xfrm>
          <a:off x="61979" y="35489763"/>
          <a:ext cx="0" cy="176400"/>
        </a:xfrm>
        <a:prstGeom prst="rect">
          <a:avLst/>
        </a:prstGeom>
        <a:blipFill dpi="0" rotWithShape="1">
          <a:blip xmlns:r="http://schemas.openxmlformats.org/officeDocument/2006/relationships" r:embed="rId6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175</xdr:row>
      <xdr:rowOff>26442</xdr:rowOff>
    </xdr:from>
    <xdr:to>
      <xdr:col>3</xdr:col>
      <xdr:colOff>1936</xdr:colOff>
      <xdr:row>176</xdr:row>
      <xdr:rowOff>12342</xdr:rowOff>
    </xdr:to>
    <xdr:sp macro="" textlink="">
      <xdr:nvSpPr>
        <xdr:cNvPr id="375" name="Прямоугольник 374">
          <a:extLst>
            <a:ext uri="{FF2B5EF4-FFF2-40B4-BE49-F238E27FC236}">
              <a16:creationId xmlns:a16="http://schemas.microsoft.com/office/drawing/2014/main" id="{07601B98-F2E9-4696-94C5-1CEC095C1838}"/>
            </a:ext>
          </a:extLst>
        </xdr:cNvPr>
        <xdr:cNvSpPr>
          <a:spLocks/>
        </xdr:cNvSpPr>
      </xdr:nvSpPr>
      <xdr:spPr>
        <a:xfrm>
          <a:off x="61979" y="36330299"/>
          <a:ext cx="0" cy="192729"/>
        </a:xfrm>
        <a:prstGeom prst="rect">
          <a:avLst/>
        </a:prstGeom>
        <a:blipFill>
          <a:blip xmlns:r="http://schemas.openxmlformats.org/officeDocument/2006/relationships" r:embed="rId6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178</xdr:row>
      <xdr:rowOff>31885</xdr:rowOff>
    </xdr:from>
    <xdr:to>
      <xdr:col>3</xdr:col>
      <xdr:colOff>1936</xdr:colOff>
      <xdr:row>179</xdr:row>
      <xdr:rowOff>17785</xdr:rowOff>
    </xdr:to>
    <xdr:sp macro="" textlink="">
      <xdr:nvSpPr>
        <xdr:cNvPr id="377" name="Прямоугольник 376">
          <a:extLst>
            <a:ext uri="{FF2B5EF4-FFF2-40B4-BE49-F238E27FC236}">
              <a16:creationId xmlns:a16="http://schemas.microsoft.com/office/drawing/2014/main" id="{3834E7B8-12DF-4958-8AFB-8A4D4F828245}"/>
            </a:ext>
          </a:extLst>
        </xdr:cNvPr>
        <xdr:cNvSpPr>
          <a:spLocks/>
        </xdr:cNvSpPr>
      </xdr:nvSpPr>
      <xdr:spPr>
        <a:xfrm>
          <a:off x="61979" y="37685571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179</xdr:row>
      <xdr:rowOff>26442</xdr:rowOff>
    </xdr:from>
    <xdr:to>
      <xdr:col>3</xdr:col>
      <xdr:colOff>1936</xdr:colOff>
      <xdr:row>180</xdr:row>
      <xdr:rowOff>12342</xdr:rowOff>
    </xdr:to>
    <xdr:sp macro="" textlink="">
      <xdr:nvSpPr>
        <xdr:cNvPr id="378" name="Прямоугольник 377">
          <a:extLst>
            <a:ext uri="{FF2B5EF4-FFF2-40B4-BE49-F238E27FC236}">
              <a16:creationId xmlns:a16="http://schemas.microsoft.com/office/drawing/2014/main" id="{6643CFC0-29D8-4137-BD30-BE5C65414856}"/>
            </a:ext>
          </a:extLst>
        </xdr:cNvPr>
        <xdr:cNvSpPr>
          <a:spLocks/>
        </xdr:cNvSpPr>
      </xdr:nvSpPr>
      <xdr:spPr>
        <a:xfrm>
          <a:off x="61979" y="37886956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180</xdr:row>
      <xdr:rowOff>31885</xdr:rowOff>
    </xdr:from>
    <xdr:to>
      <xdr:col>3</xdr:col>
      <xdr:colOff>1936</xdr:colOff>
      <xdr:row>181</xdr:row>
      <xdr:rowOff>17785</xdr:rowOff>
    </xdr:to>
    <xdr:sp macro="" textlink="">
      <xdr:nvSpPr>
        <xdr:cNvPr id="379" name="Прямоугольник 378">
          <a:extLst>
            <a:ext uri="{FF2B5EF4-FFF2-40B4-BE49-F238E27FC236}">
              <a16:creationId xmlns:a16="http://schemas.microsoft.com/office/drawing/2014/main" id="{141E7934-0EE3-49CD-9D65-07C99F8D4C59}"/>
            </a:ext>
          </a:extLst>
        </xdr:cNvPr>
        <xdr:cNvSpPr>
          <a:spLocks/>
        </xdr:cNvSpPr>
      </xdr:nvSpPr>
      <xdr:spPr>
        <a:xfrm>
          <a:off x="61979" y="38099228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181</xdr:row>
      <xdr:rowOff>26442</xdr:rowOff>
    </xdr:from>
    <xdr:to>
      <xdr:col>3</xdr:col>
      <xdr:colOff>1936</xdr:colOff>
      <xdr:row>182</xdr:row>
      <xdr:rowOff>12342</xdr:rowOff>
    </xdr:to>
    <xdr:sp macro="" textlink="">
      <xdr:nvSpPr>
        <xdr:cNvPr id="380" name="Прямоугольник 379">
          <a:extLst>
            <a:ext uri="{FF2B5EF4-FFF2-40B4-BE49-F238E27FC236}">
              <a16:creationId xmlns:a16="http://schemas.microsoft.com/office/drawing/2014/main" id="{00BEA42A-DBD0-4AF8-83E3-FF8511BF4490}"/>
            </a:ext>
          </a:extLst>
        </xdr:cNvPr>
        <xdr:cNvSpPr>
          <a:spLocks/>
        </xdr:cNvSpPr>
      </xdr:nvSpPr>
      <xdr:spPr>
        <a:xfrm>
          <a:off x="61979" y="38300613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184</xdr:row>
      <xdr:rowOff>25563</xdr:rowOff>
    </xdr:from>
    <xdr:to>
      <xdr:col>3</xdr:col>
      <xdr:colOff>1936</xdr:colOff>
      <xdr:row>185</xdr:row>
      <xdr:rowOff>11463</xdr:rowOff>
    </xdr:to>
    <xdr:sp macro="" textlink="">
      <xdr:nvSpPr>
        <xdr:cNvPr id="381" name="Прямоугольник 380">
          <a:extLst>
            <a:ext uri="{FF2B5EF4-FFF2-40B4-BE49-F238E27FC236}">
              <a16:creationId xmlns:a16="http://schemas.microsoft.com/office/drawing/2014/main" id="{39FB9C35-9A97-4B90-956E-B8D93E5999E3}"/>
            </a:ext>
          </a:extLst>
        </xdr:cNvPr>
        <xdr:cNvSpPr>
          <a:spLocks/>
        </xdr:cNvSpPr>
      </xdr:nvSpPr>
      <xdr:spPr>
        <a:xfrm>
          <a:off x="61979" y="38920220"/>
          <a:ext cx="0" cy="192729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185</xdr:row>
      <xdr:rowOff>25563</xdr:rowOff>
    </xdr:from>
    <xdr:to>
      <xdr:col>3</xdr:col>
      <xdr:colOff>1936</xdr:colOff>
      <xdr:row>186</xdr:row>
      <xdr:rowOff>11463</xdr:rowOff>
    </xdr:to>
    <xdr:sp macro="" textlink="">
      <xdr:nvSpPr>
        <xdr:cNvPr id="382" name="Прямоугольник 381">
          <a:extLst>
            <a:ext uri="{FF2B5EF4-FFF2-40B4-BE49-F238E27FC236}">
              <a16:creationId xmlns:a16="http://schemas.microsoft.com/office/drawing/2014/main" id="{54361D81-69A1-4B3A-8869-064D88891EF9}"/>
            </a:ext>
          </a:extLst>
        </xdr:cNvPr>
        <xdr:cNvSpPr>
          <a:spLocks/>
        </xdr:cNvSpPr>
      </xdr:nvSpPr>
      <xdr:spPr>
        <a:xfrm>
          <a:off x="61979" y="39127049"/>
          <a:ext cx="0" cy="192728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186</xdr:row>
      <xdr:rowOff>25563</xdr:rowOff>
    </xdr:from>
    <xdr:to>
      <xdr:col>3</xdr:col>
      <xdr:colOff>1936</xdr:colOff>
      <xdr:row>187</xdr:row>
      <xdr:rowOff>11463</xdr:rowOff>
    </xdr:to>
    <xdr:sp macro="" textlink="">
      <xdr:nvSpPr>
        <xdr:cNvPr id="383" name="Прямоугольник 382">
          <a:extLst>
            <a:ext uri="{FF2B5EF4-FFF2-40B4-BE49-F238E27FC236}">
              <a16:creationId xmlns:a16="http://schemas.microsoft.com/office/drawing/2014/main" id="{D43DBB23-1B7C-4BB4-A4A3-9EB0F939BB02}"/>
            </a:ext>
          </a:extLst>
        </xdr:cNvPr>
        <xdr:cNvSpPr>
          <a:spLocks/>
        </xdr:cNvSpPr>
      </xdr:nvSpPr>
      <xdr:spPr>
        <a:xfrm>
          <a:off x="61979" y="39333877"/>
          <a:ext cx="0" cy="192729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187</xdr:row>
      <xdr:rowOff>25563</xdr:rowOff>
    </xdr:from>
    <xdr:to>
      <xdr:col>3</xdr:col>
      <xdr:colOff>1936</xdr:colOff>
      <xdr:row>188</xdr:row>
      <xdr:rowOff>11463</xdr:rowOff>
    </xdr:to>
    <xdr:sp macro="" textlink="">
      <xdr:nvSpPr>
        <xdr:cNvPr id="384" name="Прямоугольник 383">
          <a:extLst>
            <a:ext uri="{FF2B5EF4-FFF2-40B4-BE49-F238E27FC236}">
              <a16:creationId xmlns:a16="http://schemas.microsoft.com/office/drawing/2014/main" id="{BECF0B42-93A9-4E35-8D74-6CD5D26AC543}"/>
            </a:ext>
          </a:extLst>
        </xdr:cNvPr>
        <xdr:cNvSpPr>
          <a:spLocks/>
        </xdr:cNvSpPr>
      </xdr:nvSpPr>
      <xdr:spPr>
        <a:xfrm>
          <a:off x="61979" y="39540706"/>
          <a:ext cx="0" cy="192728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182</xdr:row>
      <xdr:rowOff>26441</xdr:rowOff>
    </xdr:from>
    <xdr:to>
      <xdr:col>3</xdr:col>
      <xdr:colOff>1936</xdr:colOff>
      <xdr:row>183</xdr:row>
      <xdr:rowOff>12341</xdr:rowOff>
    </xdr:to>
    <xdr:sp macro="" textlink="">
      <xdr:nvSpPr>
        <xdr:cNvPr id="385" name="Прямоугольник 384">
          <a:extLst>
            <a:ext uri="{FF2B5EF4-FFF2-40B4-BE49-F238E27FC236}">
              <a16:creationId xmlns:a16="http://schemas.microsoft.com/office/drawing/2014/main" id="{5CA82266-B5A9-4171-9A3F-74C6B922E8AF}"/>
            </a:ext>
          </a:extLst>
        </xdr:cNvPr>
        <xdr:cNvSpPr>
          <a:spLocks/>
        </xdr:cNvSpPr>
      </xdr:nvSpPr>
      <xdr:spPr>
        <a:xfrm>
          <a:off x="61979" y="38507441"/>
          <a:ext cx="0" cy="192729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183</xdr:row>
      <xdr:rowOff>26441</xdr:rowOff>
    </xdr:from>
    <xdr:to>
      <xdr:col>3</xdr:col>
      <xdr:colOff>1936</xdr:colOff>
      <xdr:row>184</xdr:row>
      <xdr:rowOff>12341</xdr:rowOff>
    </xdr:to>
    <xdr:sp macro="" textlink="">
      <xdr:nvSpPr>
        <xdr:cNvPr id="386" name="Прямоугольник 385">
          <a:extLst>
            <a:ext uri="{FF2B5EF4-FFF2-40B4-BE49-F238E27FC236}">
              <a16:creationId xmlns:a16="http://schemas.microsoft.com/office/drawing/2014/main" id="{C33709A7-E603-4DC0-A064-6FFA0C1090C1}"/>
            </a:ext>
          </a:extLst>
        </xdr:cNvPr>
        <xdr:cNvSpPr>
          <a:spLocks/>
        </xdr:cNvSpPr>
      </xdr:nvSpPr>
      <xdr:spPr>
        <a:xfrm>
          <a:off x="61979" y="38714270"/>
          <a:ext cx="0" cy="192728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190</xdr:row>
      <xdr:rowOff>26442</xdr:rowOff>
    </xdr:from>
    <xdr:to>
      <xdr:col>3</xdr:col>
      <xdr:colOff>1936</xdr:colOff>
      <xdr:row>191</xdr:row>
      <xdr:rowOff>12342</xdr:rowOff>
    </xdr:to>
    <xdr:sp macro="" textlink="">
      <xdr:nvSpPr>
        <xdr:cNvPr id="387" name="Прямоугольник 386">
          <a:extLst>
            <a:ext uri="{FF2B5EF4-FFF2-40B4-BE49-F238E27FC236}">
              <a16:creationId xmlns:a16="http://schemas.microsoft.com/office/drawing/2014/main" id="{0466B5F9-065B-4BD0-9880-0BA70FA31351}"/>
            </a:ext>
          </a:extLst>
        </xdr:cNvPr>
        <xdr:cNvSpPr>
          <a:spLocks/>
        </xdr:cNvSpPr>
      </xdr:nvSpPr>
      <xdr:spPr>
        <a:xfrm>
          <a:off x="61979" y="40162071"/>
          <a:ext cx="0" cy="192728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191</xdr:row>
      <xdr:rowOff>26442</xdr:rowOff>
    </xdr:from>
    <xdr:to>
      <xdr:col>3</xdr:col>
      <xdr:colOff>1936</xdr:colOff>
      <xdr:row>192</xdr:row>
      <xdr:rowOff>12342</xdr:rowOff>
    </xdr:to>
    <xdr:sp macro="" textlink="">
      <xdr:nvSpPr>
        <xdr:cNvPr id="388" name="Прямоугольник 387">
          <a:extLst>
            <a:ext uri="{FF2B5EF4-FFF2-40B4-BE49-F238E27FC236}">
              <a16:creationId xmlns:a16="http://schemas.microsoft.com/office/drawing/2014/main" id="{8D370E54-E5C5-41A2-8BB7-7321E6C2CAC3}"/>
            </a:ext>
          </a:extLst>
        </xdr:cNvPr>
        <xdr:cNvSpPr>
          <a:spLocks/>
        </xdr:cNvSpPr>
      </xdr:nvSpPr>
      <xdr:spPr>
        <a:xfrm>
          <a:off x="61979" y="40368899"/>
          <a:ext cx="0" cy="192729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192</xdr:row>
      <xdr:rowOff>26442</xdr:rowOff>
    </xdr:from>
    <xdr:to>
      <xdr:col>3</xdr:col>
      <xdr:colOff>1936</xdr:colOff>
      <xdr:row>193</xdr:row>
      <xdr:rowOff>12342</xdr:rowOff>
    </xdr:to>
    <xdr:sp macro="" textlink="">
      <xdr:nvSpPr>
        <xdr:cNvPr id="389" name="Прямоугольник 388">
          <a:extLst>
            <a:ext uri="{FF2B5EF4-FFF2-40B4-BE49-F238E27FC236}">
              <a16:creationId xmlns:a16="http://schemas.microsoft.com/office/drawing/2014/main" id="{83F8CBC7-9AD5-405A-BB09-AE6E98CE07E6}"/>
            </a:ext>
          </a:extLst>
        </xdr:cNvPr>
        <xdr:cNvSpPr>
          <a:spLocks/>
        </xdr:cNvSpPr>
      </xdr:nvSpPr>
      <xdr:spPr>
        <a:xfrm>
          <a:off x="61979" y="40575728"/>
          <a:ext cx="0" cy="192728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193</xdr:row>
      <xdr:rowOff>26442</xdr:rowOff>
    </xdr:from>
    <xdr:to>
      <xdr:col>3</xdr:col>
      <xdr:colOff>1936</xdr:colOff>
      <xdr:row>194</xdr:row>
      <xdr:rowOff>12342</xdr:rowOff>
    </xdr:to>
    <xdr:sp macro="" textlink="">
      <xdr:nvSpPr>
        <xdr:cNvPr id="390" name="Прямоугольник 389">
          <a:extLst>
            <a:ext uri="{FF2B5EF4-FFF2-40B4-BE49-F238E27FC236}">
              <a16:creationId xmlns:a16="http://schemas.microsoft.com/office/drawing/2014/main" id="{B0BB2606-AD3A-4DBD-BFBC-F773303726F6}"/>
            </a:ext>
          </a:extLst>
        </xdr:cNvPr>
        <xdr:cNvSpPr>
          <a:spLocks/>
        </xdr:cNvSpPr>
      </xdr:nvSpPr>
      <xdr:spPr>
        <a:xfrm>
          <a:off x="61979" y="40782556"/>
          <a:ext cx="0" cy="192729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194</xdr:row>
      <xdr:rowOff>26442</xdr:rowOff>
    </xdr:from>
    <xdr:to>
      <xdr:col>3</xdr:col>
      <xdr:colOff>1936</xdr:colOff>
      <xdr:row>195</xdr:row>
      <xdr:rowOff>12342</xdr:rowOff>
    </xdr:to>
    <xdr:sp macro="" textlink="">
      <xdr:nvSpPr>
        <xdr:cNvPr id="391" name="Прямоугольник 390">
          <a:extLst>
            <a:ext uri="{FF2B5EF4-FFF2-40B4-BE49-F238E27FC236}">
              <a16:creationId xmlns:a16="http://schemas.microsoft.com/office/drawing/2014/main" id="{F7490036-2E7F-4471-BF81-7D247C68657C}"/>
            </a:ext>
          </a:extLst>
        </xdr:cNvPr>
        <xdr:cNvSpPr>
          <a:spLocks/>
        </xdr:cNvSpPr>
      </xdr:nvSpPr>
      <xdr:spPr>
        <a:xfrm>
          <a:off x="61979" y="40989385"/>
          <a:ext cx="0" cy="192728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195</xdr:row>
      <xdr:rowOff>26442</xdr:rowOff>
    </xdr:from>
    <xdr:to>
      <xdr:col>3</xdr:col>
      <xdr:colOff>1936</xdr:colOff>
      <xdr:row>196</xdr:row>
      <xdr:rowOff>12342</xdr:rowOff>
    </xdr:to>
    <xdr:sp macro="" textlink="">
      <xdr:nvSpPr>
        <xdr:cNvPr id="392" name="Прямоугольник 391">
          <a:extLst>
            <a:ext uri="{FF2B5EF4-FFF2-40B4-BE49-F238E27FC236}">
              <a16:creationId xmlns:a16="http://schemas.microsoft.com/office/drawing/2014/main" id="{51BF08EA-1084-491B-B7E5-5070952354CD}"/>
            </a:ext>
          </a:extLst>
        </xdr:cNvPr>
        <xdr:cNvSpPr>
          <a:spLocks/>
        </xdr:cNvSpPr>
      </xdr:nvSpPr>
      <xdr:spPr>
        <a:xfrm>
          <a:off x="61979" y="41196213"/>
          <a:ext cx="0" cy="192729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196</xdr:row>
      <xdr:rowOff>26441</xdr:rowOff>
    </xdr:from>
    <xdr:to>
      <xdr:col>3</xdr:col>
      <xdr:colOff>1936</xdr:colOff>
      <xdr:row>197</xdr:row>
      <xdr:rowOff>12341</xdr:rowOff>
    </xdr:to>
    <xdr:sp macro="" textlink="">
      <xdr:nvSpPr>
        <xdr:cNvPr id="393" name="Прямоугольник 392">
          <a:extLst>
            <a:ext uri="{FF2B5EF4-FFF2-40B4-BE49-F238E27FC236}">
              <a16:creationId xmlns:a16="http://schemas.microsoft.com/office/drawing/2014/main" id="{8A94FF6D-F8A7-423E-90B8-CAB145F0A64C}"/>
            </a:ext>
          </a:extLst>
        </xdr:cNvPr>
        <xdr:cNvSpPr>
          <a:spLocks/>
        </xdr:cNvSpPr>
      </xdr:nvSpPr>
      <xdr:spPr>
        <a:xfrm>
          <a:off x="61979" y="41403041"/>
          <a:ext cx="0" cy="192729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197</xdr:row>
      <xdr:rowOff>26441</xdr:rowOff>
    </xdr:from>
    <xdr:to>
      <xdr:col>3</xdr:col>
      <xdr:colOff>1936</xdr:colOff>
      <xdr:row>198</xdr:row>
      <xdr:rowOff>12341</xdr:rowOff>
    </xdr:to>
    <xdr:sp macro="" textlink="">
      <xdr:nvSpPr>
        <xdr:cNvPr id="394" name="Прямоугольник 393">
          <a:extLst>
            <a:ext uri="{FF2B5EF4-FFF2-40B4-BE49-F238E27FC236}">
              <a16:creationId xmlns:a16="http://schemas.microsoft.com/office/drawing/2014/main" id="{DEFA2877-0120-4E2E-8796-9D0DD82ACC4A}"/>
            </a:ext>
          </a:extLst>
        </xdr:cNvPr>
        <xdr:cNvSpPr>
          <a:spLocks/>
        </xdr:cNvSpPr>
      </xdr:nvSpPr>
      <xdr:spPr>
        <a:xfrm>
          <a:off x="61979" y="41609870"/>
          <a:ext cx="0" cy="192728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198</xdr:row>
      <xdr:rowOff>26441</xdr:rowOff>
    </xdr:from>
    <xdr:to>
      <xdr:col>3</xdr:col>
      <xdr:colOff>1936</xdr:colOff>
      <xdr:row>199</xdr:row>
      <xdr:rowOff>12341</xdr:rowOff>
    </xdr:to>
    <xdr:sp macro="" textlink="">
      <xdr:nvSpPr>
        <xdr:cNvPr id="395" name="Прямоугольник 394">
          <a:extLst>
            <a:ext uri="{FF2B5EF4-FFF2-40B4-BE49-F238E27FC236}">
              <a16:creationId xmlns:a16="http://schemas.microsoft.com/office/drawing/2014/main" id="{116AFB80-373B-4460-BBDA-0D5B4A3841A9}"/>
            </a:ext>
          </a:extLst>
        </xdr:cNvPr>
        <xdr:cNvSpPr>
          <a:spLocks/>
        </xdr:cNvSpPr>
      </xdr:nvSpPr>
      <xdr:spPr>
        <a:xfrm>
          <a:off x="61979" y="41816698"/>
          <a:ext cx="0" cy="192729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199</xdr:row>
      <xdr:rowOff>26441</xdr:rowOff>
    </xdr:from>
    <xdr:to>
      <xdr:col>3</xdr:col>
      <xdr:colOff>1936</xdr:colOff>
      <xdr:row>200</xdr:row>
      <xdr:rowOff>12341</xdr:rowOff>
    </xdr:to>
    <xdr:sp macro="" textlink="">
      <xdr:nvSpPr>
        <xdr:cNvPr id="396" name="Прямоугольник 395">
          <a:extLst>
            <a:ext uri="{FF2B5EF4-FFF2-40B4-BE49-F238E27FC236}">
              <a16:creationId xmlns:a16="http://schemas.microsoft.com/office/drawing/2014/main" id="{4039FEDA-13EB-4943-815D-ECD244A6B54A}"/>
            </a:ext>
          </a:extLst>
        </xdr:cNvPr>
        <xdr:cNvSpPr>
          <a:spLocks/>
        </xdr:cNvSpPr>
      </xdr:nvSpPr>
      <xdr:spPr>
        <a:xfrm>
          <a:off x="61979" y="42023527"/>
          <a:ext cx="0" cy="192728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245</xdr:row>
      <xdr:rowOff>13221</xdr:rowOff>
    </xdr:from>
    <xdr:to>
      <xdr:col>3</xdr:col>
      <xdr:colOff>1936</xdr:colOff>
      <xdr:row>245</xdr:row>
      <xdr:rowOff>189621</xdr:rowOff>
    </xdr:to>
    <xdr:sp macro="" textlink="">
      <xdr:nvSpPr>
        <xdr:cNvPr id="397" name="Прямоугольник 396">
          <a:extLst>
            <a:ext uri="{FF2B5EF4-FFF2-40B4-BE49-F238E27FC236}">
              <a16:creationId xmlns:a16="http://schemas.microsoft.com/office/drawing/2014/main" id="{6D5AC6A4-1816-454D-BC22-9E9499186F22}"/>
            </a:ext>
          </a:extLst>
        </xdr:cNvPr>
        <xdr:cNvSpPr>
          <a:spLocks/>
        </xdr:cNvSpPr>
      </xdr:nvSpPr>
      <xdr:spPr>
        <a:xfrm>
          <a:off x="61979" y="42217135"/>
          <a:ext cx="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202</xdr:row>
      <xdr:rowOff>26442</xdr:rowOff>
    </xdr:from>
    <xdr:to>
      <xdr:col>3</xdr:col>
      <xdr:colOff>1936</xdr:colOff>
      <xdr:row>203</xdr:row>
      <xdr:rowOff>12342</xdr:rowOff>
    </xdr:to>
    <xdr:sp macro="" textlink="">
      <xdr:nvSpPr>
        <xdr:cNvPr id="398" name="Прямоугольник 397">
          <a:extLst>
            <a:ext uri="{FF2B5EF4-FFF2-40B4-BE49-F238E27FC236}">
              <a16:creationId xmlns:a16="http://schemas.microsoft.com/office/drawing/2014/main" id="{3046BB2D-F57C-43DD-B49C-1A9D1A46B6D2}"/>
            </a:ext>
          </a:extLst>
        </xdr:cNvPr>
        <xdr:cNvSpPr>
          <a:spLocks/>
        </xdr:cNvSpPr>
      </xdr:nvSpPr>
      <xdr:spPr>
        <a:xfrm>
          <a:off x="61979" y="42878056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203</xdr:row>
      <xdr:rowOff>26442</xdr:rowOff>
    </xdr:from>
    <xdr:to>
      <xdr:col>3</xdr:col>
      <xdr:colOff>1936</xdr:colOff>
      <xdr:row>204</xdr:row>
      <xdr:rowOff>12342</xdr:rowOff>
    </xdr:to>
    <xdr:sp macro="" textlink="">
      <xdr:nvSpPr>
        <xdr:cNvPr id="399" name="Прямоугольник 398">
          <a:extLst>
            <a:ext uri="{FF2B5EF4-FFF2-40B4-BE49-F238E27FC236}">
              <a16:creationId xmlns:a16="http://schemas.microsoft.com/office/drawing/2014/main" id="{2878C15D-9492-4948-A741-596E30A5A645}"/>
            </a:ext>
          </a:extLst>
        </xdr:cNvPr>
        <xdr:cNvSpPr>
          <a:spLocks/>
        </xdr:cNvSpPr>
      </xdr:nvSpPr>
      <xdr:spPr>
        <a:xfrm>
          <a:off x="61979" y="43084885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</xdr:row>
      <xdr:rowOff>26442</xdr:rowOff>
    </xdr:from>
    <xdr:to>
      <xdr:col>3</xdr:col>
      <xdr:colOff>1936</xdr:colOff>
      <xdr:row>25</xdr:row>
      <xdr:rowOff>12342</xdr:rowOff>
    </xdr:to>
    <xdr:sp macro="" textlink="">
      <xdr:nvSpPr>
        <xdr:cNvPr id="400" name="Прямоугольник 399">
          <a:extLst>
            <a:ext uri="{FF2B5EF4-FFF2-40B4-BE49-F238E27FC236}">
              <a16:creationId xmlns:a16="http://schemas.microsoft.com/office/drawing/2014/main" id="{CE8EBE09-D621-4810-B5F6-1407C669549A}"/>
            </a:ext>
          </a:extLst>
        </xdr:cNvPr>
        <xdr:cNvSpPr>
          <a:spLocks/>
        </xdr:cNvSpPr>
      </xdr:nvSpPr>
      <xdr:spPr>
        <a:xfrm>
          <a:off x="61979" y="3172413"/>
          <a:ext cx="0" cy="192729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25</xdr:row>
      <xdr:rowOff>26442</xdr:rowOff>
    </xdr:from>
    <xdr:to>
      <xdr:col>3</xdr:col>
      <xdr:colOff>1936</xdr:colOff>
      <xdr:row>26</xdr:row>
      <xdr:rowOff>12342</xdr:rowOff>
    </xdr:to>
    <xdr:sp macro="" textlink="">
      <xdr:nvSpPr>
        <xdr:cNvPr id="401" name="Прямоугольник 400">
          <a:extLst>
            <a:ext uri="{FF2B5EF4-FFF2-40B4-BE49-F238E27FC236}">
              <a16:creationId xmlns:a16="http://schemas.microsoft.com/office/drawing/2014/main" id="{DBD91EC1-10ED-404D-AD02-3EF61FA66301}"/>
            </a:ext>
          </a:extLst>
        </xdr:cNvPr>
        <xdr:cNvSpPr>
          <a:spLocks/>
        </xdr:cNvSpPr>
      </xdr:nvSpPr>
      <xdr:spPr>
        <a:xfrm>
          <a:off x="61979" y="3379242"/>
          <a:ext cx="0" cy="192729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26</xdr:row>
      <xdr:rowOff>26442</xdr:rowOff>
    </xdr:from>
    <xdr:to>
      <xdr:col>3</xdr:col>
      <xdr:colOff>1936</xdr:colOff>
      <xdr:row>27</xdr:row>
      <xdr:rowOff>12342</xdr:rowOff>
    </xdr:to>
    <xdr:sp macro="" textlink="">
      <xdr:nvSpPr>
        <xdr:cNvPr id="402" name="Прямоугольник 401">
          <a:extLst>
            <a:ext uri="{FF2B5EF4-FFF2-40B4-BE49-F238E27FC236}">
              <a16:creationId xmlns:a16="http://schemas.microsoft.com/office/drawing/2014/main" id="{EAEC68BA-9CAB-491E-9FCC-C67D9C0C12C0}"/>
            </a:ext>
          </a:extLst>
        </xdr:cNvPr>
        <xdr:cNvSpPr>
          <a:spLocks/>
        </xdr:cNvSpPr>
      </xdr:nvSpPr>
      <xdr:spPr>
        <a:xfrm>
          <a:off x="61979" y="3586071"/>
          <a:ext cx="0" cy="192728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</xdr:row>
      <xdr:rowOff>26442</xdr:rowOff>
    </xdr:from>
    <xdr:to>
      <xdr:col>3</xdr:col>
      <xdr:colOff>1936</xdr:colOff>
      <xdr:row>28</xdr:row>
      <xdr:rowOff>12342</xdr:rowOff>
    </xdr:to>
    <xdr:sp macro="" textlink="">
      <xdr:nvSpPr>
        <xdr:cNvPr id="403" name="Прямоугольник 402">
          <a:extLst>
            <a:ext uri="{FF2B5EF4-FFF2-40B4-BE49-F238E27FC236}">
              <a16:creationId xmlns:a16="http://schemas.microsoft.com/office/drawing/2014/main" id="{8D344041-54F1-4AC7-AB45-75271DF4EDC2}"/>
            </a:ext>
          </a:extLst>
        </xdr:cNvPr>
        <xdr:cNvSpPr>
          <a:spLocks/>
        </xdr:cNvSpPr>
      </xdr:nvSpPr>
      <xdr:spPr>
        <a:xfrm>
          <a:off x="61979" y="3792899"/>
          <a:ext cx="0" cy="192729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205</xdr:row>
      <xdr:rowOff>26442</xdr:rowOff>
    </xdr:from>
    <xdr:to>
      <xdr:col>3</xdr:col>
      <xdr:colOff>1936</xdr:colOff>
      <xdr:row>206</xdr:row>
      <xdr:rowOff>12342</xdr:rowOff>
    </xdr:to>
    <xdr:sp macro="" textlink="">
      <xdr:nvSpPr>
        <xdr:cNvPr id="404" name="Прямоугольник 403">
          <a:extLst>
            <a:ext uri="{FF2B5EF4-FFF2-40B4-BE49-F238E27FC236}">
              <a16:creationId xmlns:a16="http://schemas.microsoft.com/office/drawing/2014/main" id="{37F5A59C-B669-4A06-AC6E-730B63940ED7}"/>
            </a:ext>
          </a:extLst>
        </xdr:cNvPr>
        <xdr:cNvSpPr>
          <a:spLocks/>
        </xdr:cNvSpPr>
      </xdr:nvSpPr>
      <xdr:spPr>
        <a:xfrm>
          <a:off x="61979" y="43498542"/>
          <a:ext cx="0" cy="192729"/>
        </a:xfrm>
        <a:prstGeom prst="rect">
          <a:avLst/>
        </a:prstGeom>
        <a:blipFill>
          <a:blip xmlns:r="http://schemas.openxmlformats.org/officeDocument/2006/relationships" r:embed="rId7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206</xdr:row>
      <xdr:rowOff>26442</xdr:rowOff>
    </xdr:from>
    <xdr:to>
      <xdr:col>3</xdr:col>
      <xdr:colOff>1936</xdr:colOff>
      <xdr:row>207</xdr:row>
      <xdr:rowOff>12342</xdr:rowOff>
    </xdr:to>
    <xdr:sp macro="" textlink="">
      <xdr:nvSpPr>
        <xdr:cNvPr id="405" name="Прямоугольник 404">
          <a:extLst>
            <a:ext uri="{FF2B5EF4-FFF2-40B4-BE49-F238E27FC236}">
              <a16:creationId xmlns:a16="http://schemas.microsoft.com/office/drawing/2014/main" id="{5CFB7077-49E4-4010-832C-A454CB586F15}"/>
            </a:ext>
          </a:extLst>
        </xdr:cNvPr>
        <xdr:cNvSpPr>
          <a:spLocks/>
        </xdr:cNvSpPr>
      </xdr:nvSpPr>
      <xdr:spPr>
        <a:xfrm>
          <a:off x="61979" y="43705371"/>
          <a:ext cx="0" cy="192728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207</xdr:row>
      <xdr:rowOff>26442</xdr:rowOff>
    </xdr:from>
    <xdr:to>
      <xdr:col>3</xdr:col>
      <xdr:colOff>1936</xdr:colOff>
      <xdr:row>208</xdr:row>
      <xdr:rowOff>12342</xdr:rowOff>
    </xdr:to>
    <xdr:sp macro="" textlink="">
      <xdr:nvSpPr>
        <xdr:cNvPr id="406" name="Прямоугольник 405">
          <a:extLst>
            <a:ext uri="{FF2B5EF4-FFF2-40B4-BE49-F238E27FC236}">
              <a16:creationId xmlns:a16="http://schemas.microsoft.com/office/drawing/2014/main" id="{17E12521-C3C0-4DF1-8DDB-335E6CA0C92D}"/>
            </a:ext>
          </a:extLst>
        </xdr:cNvPr>
        <xdr:cNvSpPr>
          <a:spLocks/>
        </xdr:cNvSpPr>
      </xdr:nvSpPr>
      <xdr:spPr>
        <a:xfrm>
          <a:off x="61979" y="43912199"/>
          <a:ext cx="0" cy="192729"/>
        </a:xfrm>
        <a:prstGeom prst="rect">
          <a:avLst/>
        </a:prstGeom>
        <a:blipFill>
          <a:blip xmlns:r="http://schemas.openxmlformats.org/officeDocument/2006/relationships" r:embed="rId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208</xdr:row>
      <xdr:rowOff>26442</xdr:rowOff>
    </xdr:from>
    <xdr:to>
      <xdr:col>3</xdr:col>
      <xdr:colOff>1936</xdr:colOff>
      <xdr:row>209</xdr:row>
      <xdr:rowOff>12342</xdr:rowOff>
    </xdr:to>
    <xdr:sp macro="" textlink="">
      <xdr:nvSpPr>
        <xdr:cNvPr id="407" name="Прямоугольник 406">
          <a:extLst>
            <a:ext uri="{FF2B5EF4-FFF2-40B4-BE49-F238E27FC236}">
              <a16:creationId xmlns:a16="http://schemas.microsoft.com/office/drawing/2014/main" id="{4818BBB7-7BD7-4AA7-B7A2-76482AD5F5F6}"/>
            </a:ext>
          </a:extLst>
        </xdr:cNvPr>
        <xdr:cNvSpPr>
          <a:spLocks/>
        </xdr:cNvSpPr>
      </xdr:nvSpPr>
      <xdr:spPr>
        <a:xfrm>
          <a:off x="61979" y="44119028"/>
          <a:ext cx="0" cy="192728"/>
        </a:xfrm>
        <a:prstGeom prst="rect">
          <a:avLst/>
        </a:prstGeom>
        <a:blipFill>
          <a:blip xmlns:r="http://schemas.openxmlformats.org/officeDocument/2006/relationships" r:embed="rId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210</xdr:row>
      <xdr:rowOff>26441</xdr:rowOff>
    </xdr:from>
    <xdr:to>
      <xdr:col>3</xdr:col>
      <xdr:colOff>1936</xdr:colOff>
      <xdr:row>211</xdr:row>
      <xdr:rowOff>12341</xdr:rowOff>
    </xdr:to>
    <xdr:sp macro="" textlink="">
      <xdr:nvSpPr>
        <xdr:cNvPr id="408" name="Прямоугольник 407">
          <a:extLst>
            <a:ext uri="{FF2B5EF4-FFF2-40B4-BE49-F238E27FC236}">
              <a16:creationId xmlns:a16="http://schemas.microsoft.com/office/drawing/2014/main" id="{E7968F36-F084-4A72-AD22-0D8AC87FDF0F}"/>
            </a:ext>
          </a:extLst>
        </xdr:cNvPr>
        <xdr:cNvSpPr>
          <a:spLocks/>
        </xdr:cNvSpPr>
      </xdr:nvSpPr>
      <xdr:spPr>
        <a:xfrm>
          <a:off x="61979" y="44532684"/>
          <a:ext cx="0" cy="192728"/>
        </a:xfrm>
        <a:prstGeom prst="rect">
          <a:avLst/>
        </a:prstGeom>
        <a:blipFill>
          <a:blip xmlns:r="http://schemas.openxmlformats.org/officeDocument/2006/relationships" r:embed="rId78" cstate="screen">
            <a:extLst>
              <a:ext uri="{BEBA8EAE-BF5A-486C-A8C5-ECC9F3942E4B}">
                <a14:imgProps xmlns:a14="http://schemas.microsoft.com/office/drawing/2010/main">
                  <a14:imgLayer r:embed="rId79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212</xdr:row>
      <xdr:rowOff>25564</xdr:rowOff>
    </xdr:from>
    <xdr:to>
      <xdr:col>3</xdr:col>
      <xdr:colOff>1936</xdr:colOff>
      <xdr:row>213</xdr:row>
      <xdr:rowOff>11464</xdr:rowOff>
    </xdr:to>
    <xdr:sp macro="" textlink="">
      <xdr:nvSpPr>
        <xdr:cNvPr id="409" name="Прямоугольник 408">
          <a:extLst>
            <a:ext uri="{FF2B5EF4-FFF2-40B4-BE49-F238E27FC236}">
              <a16:creationId xmlns:a16="http://schemas.microsoft.com/office/drawing/2014/main" id="{80365BA2-1F70-49D9-A5D7-8F818A4169D0}"/>
            </a:ext>
          </a:extLst>
        </xdr:cNvPr>
        <xdr:cNvSpPr>
          <a:spLocks/>
        </xdr:cNvSpPr>
      </xdr:nvSpPr>
      <xdr:spPr>
        <a:xfrm>
          <a:off x="61979" y="44945464"/>
          <a:ext cx="0" cy="192729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213</xdr:row>
      <xdr:rowOff>25564</xdr:rowOff>
    </xdr:from>
    <xdr:to>
      <xdr:col>3</xdr:col>
      <xdr:colOff>1936</xdr:colOff>
      <xdr:row>214</xdr:row>
      <xdr:rowOff>11464</xdr:rowOff>
    </xdr:to>
    <xdr:sp macro="" textlink="">
      <xdr:nvSpPr>
        <xdr:cNvPr id="410" name="Прямоугольник 409">
          <a:extLst>
            <a:ext uri="{FF2B5EF4-FFF2-40B4-BE49-F238E27FC236}">
              <a16:creationId xmlns:a16="http://schemas.microsoft.com/office/drawing/2014/main" id="{C9553EF1-942A-4D65-B900-4E5126E56D55}"/>
            </a:ext>
          </a:extLst>
        </xdr:cNvPr>
        <xdr:cNvSpPr>
          <a:spLocks/>
        </xdr:cNvSpPr>
      </xdr:nvSpPr>
      <xdr:spPr>
        <a:xfrm>
          <a:off x="61979" y="45152293"/>
          <a:ext cx="0" cy="192728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214</xdr:row>
      <xdr:rowOff>25564</xdr:rowOff>
    </xdr:from>
    <xdr:to>
      <xdr:col>3</xdr:col>
      <xdr:colOff>1936</xdr:colOff>
      <xdr:row>215</xdr:row>
      <xdr:rowOff>11464</xdr:rowOff>
    </xdr:to>
    <xdr:sp macro="" textlink="">
      <xdr:nvSpPr>
        <xdr:cNvPr id="411" name="Прямоугольник 410">
          <a:extLst>
            <a:ext uri="{FF2B5EF4-FFF2-40B4-BE49-F238E27FC236}">
              <a16:creationId xmlns:a16="http://schemas.microsoft.com/office/drawing/2014/main" id="{CC28D01B-8C1B-4546-BCEF-47DA3CE943E0}"/>
            </a:ext>
          </a:extLst>
        </xdr:cNvPr>
        <xdr:cNvSpPr>
          <a:spLocks/>
        </xdr:cNvSpPr>
      </xdr:nvSpPr>
      <xdr:spPr>
        <a:xfrm>
          <a:off x="61979" y="45359121"/>
          <a:ext cx="0" cy="192729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215</xdr:row>
      <xdr:rowOff>25564</xdr:rowOff>
    </xdr:from>
    <xdr:to>
      <xdr:col>3</xdr:col>
      <xdr:colOff>1936</xdr:colOff>
      <xdr:row>216</xdr:row>
      <xdr:rowOff>11464</xdr:rowOff>
    </xdr:to>
    <xdr:sp macro="" textlink="">
      <xdr:nvSpPr>
        <xdr:cNvPr id="412" name="Прямоугольник 411">
          <a:extLst>
            <a:ext uri="{FF2B5EF4-FFF2-40B4-BE49-F238E27FC236}">
              <a16:creationId xmlns:a16="http://schemas.microsoft.com/office/drawing/2014/main" id="{59D34775-2728-4E7A-8231-67BA29996E26}"/>
            </a:ext>
          </a:extLst>
        </xdr:cNvPr>
        <xdr:cNvSpPr>
          <a:spLocks/>
        </xdr:cNvSpPr>
      </xdr:nvSpPr>
      <xdr:spPr>
        <a:xfrm>
          <a:off x="61979" y="45565950"/>
          <a:ext cx="0" cy="192728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216</xdr:row>
      <xdr:rowOff>25564</xdr:rowOff>
    </xdr:from>
    <xdr:to>
      <xdr:col>3</xdr:col>
      <xdr:colOff>1936</xdr:colOff>
      <xdr:row>217</xdr:row>
      <xdr:rowOff>11464</xdr:rowOff>
    </xdr:to>
    <xdr:sp macro="" textlink="">
      <xdr:nvSpPr>
        <xdr:cNvPr id="413" name="Прямоугольник 412">
          <a:extLst>
            <a:ext uri="{FF2B5EF4-FFF2-40B4-BE49-F238E27FC236}">
              <a16:creationId xmlns:a16="http://schemas.microsoft.com/office/drawing/2014/main" id="{A698C683-980A-45A5-A3C8-E9AC5AE3E4F2}"/>
            </a:ext>
          </a:extLst>
        </xdr:cNvPr>
        <xdr:cNvSpPr>
          <a:spLocks/>
        </xdr:cNvSpPr>
      </xdr:nvSpPr>
      <xdr:spPr>
        <a:xfrm>
          <a:off x="61979" y="45772778"/>
          <a:ext cx="0" cy="192729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217</xdr:row>
      <xdr:rowOff>25564</xdr:rowOff>
    </xdr:from>
    <xdr:to>
      <xdr:col>3</xdr:col>
      <xdr:colOff>1936</xdr:colOff>
      <xdr:row>218</xdr:row>
      <xdr:rowOff>11464</xdr:rowOff>
    </xdr:to>
    <xdr:sp macro="" textlink="">
      <xdr:nvSpPr>
        <xdr:cNvPr id="414" name="Прямоугольник 413">
          <a:extLst>
            <a:ext uri="{FF2B5EF4-FFF2-40B4-BE49-F238E27FC236}">
              <a16:creationId xmlns:a16="http://schemas.microsoft.com/office/drawing/2014/main" id="{C86F6E95-92CB-47FF-ADC1-6B7E598480E5}"/>
            </a:ext>
          </a:extLst>
        </xdr:cNvPr>
        <xdr:cNvSpPr>
          <a:spLocks/>
        </xdr:cNvSpPr>
      </xdr:nvSpPr>
      <xdr:spPr>
        <a:xfrm>
          <a:off x="61979" y="45979607"/>
          <a:ext cx="0" cy="192728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218</xdr:row>
      <xdr:rowOff>26442</xdr:rowOff>
    </xdr:from>
    <xdr:to>
      <xdr:col>3</xdr:col>
      <xdr:colOff>1936</xdr:colOff>
      <xdr:row>219</xdr:row>
      <xdr:rowOff>12342</xdr:rowOff>
    </xdr:to>
    <xdr:sp macro="" textlink="">
      <xdr:nvSpPr>
        <xdr:cNvPr id="415" name="Прямоугольник 414">
          <a:extLst>
            <a:ext uri="{FF2B5EF4-FFF2-40B4-BE49-F238E27FC236}">
              <a16:creationId xmlns:a16="http://schemas.microsoft.com/office/drawing/2014/main" id="{0B376F9B-73EE-419B-BEA2-FA831302CCAC}"/>
            </a:ext>
          </a:extLst>
        </xdr:cNvPr>
        <xdr:cNvSpPr>
          <a:spLocks/>
        </xdr:cNvSpPr>
      </xdr:nvSpPr>
      <xdr:spPr>
        <a:xfrm>
          <a:off x="61979" y="46187313"/>
          <a:ext cx="0" cy="192729"/>
        </a:xfrm>
        <a:prstGeom prst="rect">
          <a:avLst/>
        </a:prstGeom>
        <a:blipFill>
          <a:blip xmlns:r="http://schemas.openxmlformats.org/officeDocument/2006/relationships" r:embed="rId8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219</xdr:row>
      <xdr:rowOff>26442</xdr:rowOff>
    </xdr:from>
    <xdr:to>
      <xdr:col>3</xdr:col>
      <xdr:colOff>1936</xdr:colOff>
      <xdr:row>220</xdr:row>
      <xdr:rowOff>12342</xdr:rowOff>
    </xdr:to>
    <xdr:sp macro="" textlink="">
      <xdr:nvSpPr>
        <xdr:cNvPr id="416" name="Прямоугольник 415">
          <a:extLst>
            <a:ext uri="{FF2B5EF4-FFF2-40B4-BE49-F238E27FC236}">
              <a16:creationId xmlns:a16="http://schemas.microsoft.com/office/drawing/2014/main" id="{231835BE-1285-4C58-B018-DF4FB9D9A4B9}"/>
            </a:ext>
          </a:extLst>
        </xdr:cNvPr>
        <xdr:cNvSpPr>
          <a:spLocks/>
        </xdr:cNvSpPr>
      </xdr:nvSpPr>
      <xdr:spPr>
        <a:xfrm>
          <a:off x="61979" y="46394142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220</xdr:row>
      <xdr:rowOff>26442</xdr:rowOff>
    </xdr:from>
    <xdr:to>
      <xdr:col>3</xdr:col>
      <xdr:colOff>1936</xdr:colOff>
      <xdr:row>221</xdr:row>
      <xdr:rowOff>12342</xdr:rowOff>
    </xdr:to>
    <xdr:sp macro="" textlink="">
      <xdr:nvSpPr>
        <xdr:cNvPr id="417" name="Прямоугольник 416">
          <a:extLst>
            <a:ext uri="{FF2B5EF4-FFF2-40B4-BE49-F238E27FC236}">
              <a16:creationId xmlns:a16="http://schemas.microsoft.com/office/drawing/2014/main" id="{CAC43053-AE6D-4FF8-A41E-24CC8BB38FFC}"/>
            </a:ext>
          </a:extLst>
        </xdr:cNvPr>
        <xdr:cNvSpPr>
          <a:spLocks/>
        </xdr:cNvSpPr>
      </xdr:nvSpPr>
      <xdr:spPr>
        <a:xfrm>
          <a:off x="61979" y="46600971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221</xdr:row>
      <xdr:rowOff>26442</xdr:rowOff>
    </xdr:from>
    <xdr:to>
      <xdr:col>3</xdr:col>
      <xdr:colOff>1936</xdr:colOff>
      <xdr:row>222</xdr:row>
      <xdr:rowOff>12342</xdr:rowOff>
    </xdr:to>
    <xdr:sp macro="" textlink="">
      <xdr:nvSpPr>
        <xdr:cNvPr id="418" name="Прямоугольник 417">
          <a:extLst>
            <a:ext uri="{FF2B5EF4-FFF2-40B4-BE49-F238E27FC236}">
              <a16:creationId xmlns:a16="http://schemas.microsoft.com/office/drawing/2014/main" id="{72BEC50D-E02D-468C-944A-AB2F672FB0AC}"/>
            </a:ext>
          </a:extLst>
        </xdr:cNvPr>
        <xdr:cNvSpPr>
          <a:spLocks/>
        </xdr:cNvSpPr>
      </xdr:nvSpPr>
      <xdr:spPr>
        <a:xfrm>
          <a:off x="61979" y="46807799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222</xdr:row>
      <xdr:rowOff>26442</xdr:rowOff>
    </xdr:from>
    <xdr:to>
      <xdr:col>3</xdr:col>
      <xdr:colOff>1936</xdr:colOff>
      <xdr:row>223</xdr:row>
      <xdr:rowOff>12342</xdr:rowOff>
    </xdr:to>
    <xdr:sp macro="" textlink="">
      <xdr:nvSpPr>
        <xdr:cNvPr id="419" name="Прямоугольник 418">
          <a:extLst>
            <a:ext uri="{FF2B5EF4-FFF2-40B4-BE49-F238E27FC236}">
              <a16:creationId xmlns:a16="http://schemas.microsoft.com/office/drawing/2014/main" id="{86D62C7B-E53E-44F0-85C4-07056DFD7ECF}"/>
            </a:ext>
          </a:extLst>
        </xdr:cNvPr>
        <xdr:cNvSpPr>
          <a:spLocks/>
        </xdr:cNvSpPr>
      </xdr:nvSpPr>
      <xdr:spPr>
        <a:xfrm>
          <a:off x="61979" y="47014628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223</xdr:row>
      <xdr:rowOff>25564</xdr:rowOff>
    </xdr:from>
    <xdr:to>
      <xdr:col>3</xdr:col>
      <xdr:colOff>1936</xdr:colOff>
      <xdr:row>224</xdr:row>
      <xdr:rowOff>11464</xdr:rowOff>
    </xdr:to>
    <xdr:sp macro="" textlink="">
      <xdr:nvSpPr>
        <xdr:cNvPr id="420" name="Прямоугольник 419">
          <a:extLst>
            <a:ext uri="{FF2B5EF4-FFF2-40B4-BE49-F238E27FC236}">
              <a16:creationId xmlns:a16="http://schemas.microsoft.com/office/drawing/2014/main" id="{A5F092D0-828E-42EC-9436-5901694729F8}"/>
            </a:ext>
          </a:extLst>
        </xdr:cNvPr>
        <xdr:cNvSpPr>
          <a:spLocks/>
        </xdr:cNvSpPr>
      </xdr:nvSpPr>
      <xdr:spPr>
        <a:xfrm>
          <a:off x="61979" y="47220578"/>
          <a:ext cx="0" cy="192729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224</xdr:row>
      <xdr:rowOff>25564</xdr:rowOff>
    </xdr:from>
    <xdr:to>
      <xdr:col>3</xdr:col>
      <xdr:colOff>1936</xdr:colOff>
      <xdr:row>225</xdr:row>
      <xdr:rowOff>11464</xdr:rowOff>
    </xdr:to>
    <xdr:sp macro="" textlink="">
      <xdr:nvSpPr>
        <xdr:cNvPr id="421" name="Прямоугольник 420">
          <a:extLst>
            <a:ext uri="{FF2B5EF4-FFF2-40B4-BE49-F238E27FC236}">
              <a16:creationId xmlns:a16="http://schemas.microsoft.com/office/drawing/2014/main" id="{C3AF8EA2-C428-4F8D-A806-B1A59819439D}"/>
            </a:ext>
          </a:extLst>
        </xdr:cNvPr>
        <xdr:cNvSpPr>
          <a:spLocks/>
        </xdr:cNvSpPr>
      </xdr:nvSpPr>
      <xdr:spPr>
        <a:xfrm>
          <a:off x="61979" y="47427407"/>
          <a:ext cx="0" cy="192728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225</xdr:row>
      <xdr:rowOff>25564</xdr:rowOff>
    </xdr:from>
    <xdr:to>
      <xdr:col>3</xdr:col>
      <xdr:colOff>1936</xdr:colOff>
      <xdr:row>226</xdr:row>
      <xdr:rowOff>11464</xdr:rowOff>
    </xdr:to>
    <xdr:sp macro="" textlink="">
      <xdr:nvSpPr>
        <xdr:cNvPr id="422" name="Прямоугольник 421">
          <a:extLst>
            <a:ext uri="{FF2B5EF4-FFF2-40B4-BE49-F238E27FC236}">
              <a16:creationId xmlns:a16="http://schemas.microsoft.com/office/drawing/2014/main" id="{B0BC9D8A-953E-4579-AB97-BBAA4952E366}"/>
            </a:ext>
          </a:extLst>
        </xdr:cNvPr>
        <xdr:cNvSpPr>
          <a:spLocks/>
        </xdr:cNvSpPr>
      </xdr:nvSpPr>
      <xdr:spPr>
        <a:xfrm>
          <a:off x="61979" y="47634235"/>
          <a:ext cx="0" cy="192729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228</xdr:row>
      <xdr:rowOff>26442</xdr:rowOff>
    </xdr:from>
    <xdr:to>
      <xdr:col>3</xdr:col>
      <xdr:colOff>1936</xdr:colOff>
      <xdr:row>229</xdr:row>
      <xdr:rowOff>12342</xdr:rowOff>
    </xdr:to>
    <xdr:sp macro="" textlink="">
      <xdr:nvSpPr>
        <xdr:cNvPr id="423" name="Прямоугольник 422">
          <a:extLst>
            <a:ext uri="{FF2B5EF4-FFF2-40B4-BE49-F238E27FC236}">
              <a16:creationId xmlns:a16="http://schemas.microsoft.com/office/drawing/2014/main" id="{758EB6E5-3BC2-474E-A6E2-4CA6B5D760E2}"/>
            </a:ext>
          </a:extLst>
        </xdr:cNvPr>
        <xdr:cNvSpPr>
          <a:spLocks/>
        </xdr:cNvSpPr>
      </xdr:nvSpPr>
      <xdr:spPr>
        <a:xfrm>
          <a:off x="61979" y="48255599"/>
          <a:ext cx="0" cy="192729"/>
        </a:xfrm>
        <a:prstGeom prst="rect">
          <a:avLst/>
        </a:prstGeom>
        <a:blipFill>
          <a:blip xmlns:r="http://schemas.openxmlformats.org/officeDocument/2006/relationships" r:embed="rId8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229</xdr:row>
      <xdr:rowOff>26442</xdr:rowOff>
    </xdr:from>
    <xdr:to>
      <xdr:col>3</xdr:col>
      <xdr:colOff>1936</xdr:colOff>
      <xdr:row>230</xdr:row>
      <xdr:rowOff>12342</xdr:rowOff>
    </xdr:to>
    <xdr:sp macro="" textlink="">
      <xdr:nvSpPr>
        <xdr:cNvPr id="424" name="Прямоугольник 423">
          <a:extLst>
            <a:ext uri="{FF2B5EF4-FFF2-40B4-BE49-F238E27FC236}">
              <a16:creationId xmlns:a16="http://schemas.microsoft.com/office/drawing/2014/main" id="{B527DECA-9D13-458E-9562-8561712103F1}"/>
            </a:ext>
          </a:extLst>
        </xdr:cNvPr>
        <xdr:cNvSpPr>
          <a:spLocks/>
        </xdr:cNvSpPr>
      </xdr:nvSpPr>
      <xdr:spPr>
        <a:xfrm>
          <a:off x="61979" y="48462428"/>
          <a:ext cx="0" cy="192728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230</xdr:row>
      <xdr:rowOff>26442</xdr:rowOff>
    </xdr:from>
    <xdr:to>
      <xdr:col>3</xdr:col>
      <xdr:colOff>1936</xdr:colOff>
      <xdr:row>231</xdr:row>
      <xdr:rowOff>12342</xdr:rowOff>
    </xdr:to>
    <xdr:sp macro="" textlink="">
      <xdr:nvSpPr>
        <xdr:cNvPr id="425" name="Прямоугольник 424">
          <a:extLst>
            <a:ext uri="{FF2B5EF4-FFF2-40B4-BE49-F238E27FC236}">
              <a16:creationId xmlns:a16="http://schemas.microsoft.com/office/drawing/2014/main" id="{F9E8411B-7212-4086-98B4-82F8F3CD3EF9}"/>
            </a:ext>
          </a:extLst>
        </xdr:cNvPr>
        <xdr:cNvSpPr>
          <a:spLocks/>
        </xdr:cNvSpPr>
      </xdr:nvSpPr>
      <xdr:spPr>
        <a:xfrm>
          <a:off x="61979" y="48669256"/>
          <a:ext cx="0" cy="192729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231</xdr:row>
      <xdr:rowOff>26442</xdr:rowOff>
    </xdr:from>
    <xdr:to>
      <xdr:col>3</xdr:col>
      <xdr:colOff>1936</xdr:colOff>
      <xdr:row>232</xdr:row>
      <xdr:rowOff>12342</xdr:rowOff>
    </xdr:to>
    <xdr:sp macro="" textlink="">
      <xdr:nvSpPr>
        <xdr:cNvPr id="426" name="Прямоугольник 425">
          <a:extLst>
            <a:ext uri="{FF2B5EF4-FFF2-40B4-BE49-F238E27FC236}">
              <a16:creationId xmlns:a16="http://schemas.microsoft.com/office/drawing/2014/main" id="{81C955A4-7EF1-47CD-ABF1-939FF2E4C8C8}"/>
            </a:ext>
          </a:extLst>
        </xdr:cNvPr>
        <xdr:cNvSpPr>
          <a:spLocks/>
        </xdr:cNvSpPr>
      </xdr:nvSpPr>
      <xdr:spPr>
        <a:xfrm>
          <a:off x="61979" y="48876085"/>
          <a:ext cx="0" cy="192728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232</xdr:row>
      <xdr:rowOff>26442</xdr:rowOff>
    </xdr:from>
    <xdr:to>
      <xdr:col>3</xdr:col>
      <xdr:colOff>1936</xdr:colOff>
      <xdr:row>233</xdr:row>
      <xdr:rowOff>12342</xdr:rowOff>
    </xdr:to>
    <xdr:sp macro="" textlink="">
      <xdr:nvSpPr>
        <xdr:cNvPr id="427" name="Прямоугольник 426">
          <a:extLst>
            <a:ext uri="{FF2B5EF4-FFF2-40B4-BE49-F238E27FC236}">
              <a16:creationId xmlns:a16="http://schemas.microsoft.com/office/drawing/2014/main" id="{1591E02F-D251-4DAE-9500-56F10E8FBA63}"/>
            </a:ext>
          </a:extLst>
        </xdr:cNvPr>
        <xdr:cNvSpPr>
          <a:spLocks/>
        </xdr:cNvSpPr>
      </xdr:nvSpPr>
      <xdr:spPr>
        <a:xfrm>
          <a:off x="61979" y="49082913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233</xdr:row>
      <xdr:rowOff>26442</xdr:rowOff>
    </xdr:from>
    <xdr:to>
      <xdr:col>3</xdr:col>
      <xdr:colOff>1936</xdr:colOff>
      <xdr:row>234</xdr:row>
      <xdr:rowOff>12342</xdr:rowOff>
    </xdr:to>
    <xdr:sp macro="" textlink="">
      <xdr:nvSpPr>
        <xdr:cNvPr id="428" name="Прямоугольник 427">
          <a:extLst>
            <a:ext uri="{FF2B5EF4-FFF2-40B4-BE49-F238E27FC236}">
              <a16:creationId xmlns:a16="http://schemas.microsoft.com/office/drawing/2014/main" id="{3BDF7398-CC98-4256-B285-51ECEF8CD7ED}"/>
            </a:ext>
          </a:extLst>
        </xdr:cNvPr>
        <xdr:cNvSpPr>
          <a:spLocks/>
        </xdr:cNvSpPr>
      </xdr:nvSpPr>
      <xdr:spPr>
        <a:xfrm>
          <a:off x="61979" y="49289742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234</xdr:row>
      <xdr:rowOff>26442</xdr:rowOff>
    </xdr:from>
    <xdr:to>
      <xdr:col>3</xdr:col>
      <xdr:colOff>1936</xdr:colOff>
      <xdr:row>235</xdr:row>
      <xdr:rowOff>12342</xdr:rowOff>
    </xdr:to>
    <xdr:sp macro="" textlink="">
      <xdr:nvSpPr>
        <xdr:cNvPr id="429" name="Прямоугольник 428">
          <a:extLst>
            <a:ext uri="{FF2B5EF4-FFF2-40B4-BE49-F238E27FC236}">
              <a16:creationId xmlns:a16="http://schemas.microsoft.com/office/drawing/2014/main" id="{8FA0A1A1-3747-42CC-81D4-EB12CFDEF515}"/>
            </a:ext>
          </a:extLst>
        </xdr:cNvPr>
        <xdr:cNvSpPr>
          <a:spLocks/>
        </xdr:cNvSpPr>
      </xdr:nvSpPr>
      <xdr:spPr>
        <a:xfrm>
          <a:off x="61979" y="49496571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235</xdr:row>
      <xdr:rowOff>26442</xdr:rowOff>
    </xdr:from>
    <xdr:to>
      <xdr:col>3</xdr:col>
      <xdr:colOff>1936</xdr:colOff>
      <xdr:row>236</xdr:row>
      <xdr:rowOff>12342</xdr:rowOff>
    </xdr:to>
    <xdr:sp macro="" textlink="">
      <xdr:nvSpPr>
        <xdr:cNvPr id="430" name="Прямоугольник 429">
          <a:extLst>
            <a:ext uri="{FF2B5EF4-FFF2-40B4-BE49-F238E27FC236}">
              <a16:creationId xmlns:a16="http://schemas.microsoft.com/office/drawing/2014/main" id="{7A7E3B9E-A93F-4112-AA18-167A27309C09}"/>
            </a:ext>
          </a:extLst>
        </xdr:cNvPr>
        <xdr:cNvSpPr>
          <a:spLocks/>
        </xdr:cNvSpPr>
      </xdr:nvSpPr>
      <xdr:spPr>
        <a:xfrm>
          <a:off x="61979" y="49703399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236</xdr:row>
      <xdr:rowOff>26442</xdr:rowOff>
    </xdr:from>
    <xdr:to>
      <xdr:col>3</xdr:col>
      <xdr:colOff>1936</xdr:colOff>
      <xdr:row>237</xdr:row>
      <xdr:rowOff>12342</xdr:rowOff>
    </xdr:to>
    <xdr:sp macro="" textlink="">
      <xdr:nvSpPr>
        <xdr:cNvPr id="431" name="Прямоугольник 430">
          <a:extLst>
            <a:ext uri="{FF2B5EF4-FFF2-40B4-BE49-F238E27FC236}">
              <a16:creationId xmlns:a16="http://schemas.microsoft.com/office/drawing/2014/main" id="{BA4ED447-DB0B-430F-93BF-99A361B96F81}"/>
            </a:ext>
          </a:extLst>
        </xdr:cNvPr>
        <xdr:cNvSpPr>
          <a:spLocks/>
        </xdr:cNvSpPr>
      </xdr:nvSpPr>
      <xdr:spPr>
        <a:xfrm>
          <a:off x="61979" y="49910228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237</xdr:row>
      <xdr:rowOff>26442</xdr:rowOff>
    </xdr:from>
    <xdr:to>
      <xdr:col>3</xdr:col>
      <xdr:colOff>1936</xdr:colOff>
      <xdr:row>238</xdr:row>
      <xdr:rowOff>12342</xdr:rowOff>
    </xdr:to>
    <xdr:sp macro="" textlink="">
      <xdr:nvSpPr>
        <xdr:cNvPr id="432" name="Прямоугольник 431">
          <a:extLst>
            <a:ext uri="{FF2B5EF4-FFF2-40B4-BE49-F238E27FC236}">
              <a16:creationId xmlns:a16="http://schemas.microsoft.com/office/drawing/2014/main" id="{F07AAA22-C759-4DA8-9D2E-F807AB84015C}"/>
            </a:ext>
          </a:extLst>
        </xdr:cNvPr>
        <xdr:cNvSpPr>
          <a:spLocks/>
        </xdr:cNvSpPr>
      </xdr:nvSpPr>
      <xdr:spPr>
        <a:xfrm>
          <a:off x="61979" y="50117056"/>
          <a:ext cx="0" cy="192729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BEBA8EAE-BF5A-486C-A8C5-ECC9F3942E4B}">
                <a14:imgProps xmlns:a14="http://schemas.microsoft.com/office/drawing/2010/main">
                  <a14:imgLayer r:embed="rId8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238</xdr:row>
      <xdr:rowOff>26442</xdr:rowOff>
    </xdr:from>
    <xdr:to>
      <xdr:col>3</xdr:col>
      <xdr:colOff>1936</xdr:colOff>
      <xdr:row>239</xdr:row>
      <xdr:rowOff>12342</xdr:rowOff>
    </xdr:to>
    <xdr:sp macro="" textlink="">
      <xdr:nvSpPr>
        <xdr:cNvPr id="433" name="Прямоугольник 432">
          <a:extLst>
            <a:ext uri="{FF2B5EF4-FFF2-40B4-BE49-F238E27FC236}">
              <a16:creationId xmlns:a16="http://schemas.microsoft.com/office/drawing/2014/main" id="{E8B069ED-7EF3-4D82-95E7-6D6455D4574F}"/>
            </a:ext>
          </a:extLst>
        </xdr:cNvPr>
        <xdr:cNvSpPr>
          <a:spLocks/>
        </xdr:cNvSpPr>
      </xdr:nvSpPr>
      <xdr:spPr>
        <a:xfrm>
          <a:off x="61979" y="50323885"/>
          <a:ext cx="0" cy="192728"/>
        </a:xfrm>
        <a:prstGeom prst="rect">
          <a:avLst/>
        </a:prstGeom>
        <a:blipFill>
          <a:blip xmlns:r="http://schemas.openxmlformats.org/officeDocument/2006/relationships" r:embed="rId8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239</xdr:row>
      <xdr:rowOff>26442</xdr:rowOff>
    </xdr:from>
    <xdr:to>
      <xdr:col>3</xdr:col>
      <xdr:colOff>1936</xdr:colOff>
      <xdr:row>240</xdr:row>
      <xdr:rowOff>12342</xdr:rowOff>
    </xdr:to>
    <xdr:sp macro="" textlink="">
      <xdr:nvSpPr>
        <xdr:cNvPr id="434" name="Прямоугольник 433">
          <a:extLst>
            <a:ext uri="{FF2B5EF4-FFF2-40B4-BE49-F238E27FC236}">
              <a16:creationId xmlns:a16="http://schemas.microsoft.com/office/drawing/2014/main" id="{ECD4B7EF-C4D4-4BFC-86A0-61782287F5DC}"/>
            </a:ext>
          </a:extLst>
        </xdr:cNvPr>
        <xdr:cNvSpPr>
          <a:spLocks/>
        </xdr:cNvSpPr>
      </xdr:nvSpPr>
      <xdr:spPr>
        <a:xfrm>
          <a:off x="61979" y="50530713"/>
          <a:ext cx="0" cy="192729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240</xdr:row>
      <xdr:rowOff>26442</xdr:rowOff>
    </xdr:from>
    <xdr:to>
      <xdr:col>3</xdr:col>
      <xdr:colOff>1936</xdr:colOff>
      <xdr:row>241</xdr:row>
      <xdr:rowOff>12342</xdr:rowOff>
    </xdr:to>
    <xdr:sp macro="" textlink="">
      <xdr:nvSpPr>
        <xdr:cNvPr id="435" name="Прямоугольник 434">
          <a:extLst>
            <a:ext uri="{FF2B5EF4-FFF2-40B4-BE49-F238E27FC236}">
              <a16:creationId xmlns:a16="http://schemas.microsoft.com/office/drawing/2014/main" id="{F3B69E25-783A-42CA-8A68-92FFF82F8C06}"/>
            </a:ext>
          </a:extLst>
        </xdr:cNvPr>
        <xdr:cNvSpPr>
          <a:spLocks/>
        </xdr:cNvSpPr>
      </xdr:nvSpPr>
      <xdr:spPr>
        <a:xfrm>
          <a:off x="61979" y="50737542"/>
          <a:ext cx="0" cy="192729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131</xdr:row>
      <xdr:rowOff>13221</xdr:rowOff>
    </xdr:from>
    <xdr:to>
      <xdr:col>3</xdr:col>
      <xdr:colOff>1936</xdr:colOff>
      <xdr:row>131</xdr:row>
      <xdr:rowOff>189621</xdr:rowOff>
    </xdr:to>
    <xdr:sp macro="" textlink="">
      <xdr:nvSpPr>
        <xdr:cNvPr id="436" name="Прямоугольник 435">
          <a:extLst>
            <a:ext uri="{FF2B5EF4-FFF2-40B4-BE49-F238E27FC236}">
              <a16:creationId xmlns:a16="http://schemas.microsoft.com/office/drawing/2014/main" id="{0191F47B-2899-40A6-BB96-619ED8ADE598}"/>
            </a:ext>
          </a:extLst>
        </xdr:cNvPr>
        <xdr:cNvSpPr>
          <a:spLocks/>
        </xdr:cNvSpPr>
      </xdr:nvSpPr>
      <xdr:spPr>
        <a:xfrm>
          <a:off x="61979" y="50931150"/>
          <a:ext cx="0" cy="176400"/>
        </a:xfrm>
        <a:prstGeom prst="rect">
          <a:avLst/>
        </a:prstGeom>
        <a:blipFill>
          <a:blip xmlns:r="http://schemas.openxmlformats.org/officeDocument/2006/relationships" r:embed="rId9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138</xdr:row>
      <xdr:rowOff>26442</xdr:rowOff>
    </xdr:from>
    <xdr:to>
      <xdr:col>3</xdr:col>
      <xdr:colOff>1936</xdr:colOff>
      <xdr:row>139</xdr:row>
      <xdr:rowOff>12342</xdr:rowOff>
    </xdr:to>
    <xdr:sp macro="" textlink="">
      <xdr:nvSpPr>
        <xdr:cNvPr id="437" name="Прямоугольник 436">
          <a:extLst>
            <a:ext uri="{FF2B5EF4-FFF2-40B4-BE49-F238E27FC236}">
              <a16:creationId xmlns:a16="http://schemas.microsoft.com/office/drawing/2014/main" id="{D09524C7-1553-43B2-9DF8-8FA6BFEA73F9}"/>
            </a:ext>
          </a:extLst>
        </xdr:cNvPr>
        <xdr:cNvSpPr>
          <a:spLocks/>
        </xdr:cNvSpPr>
      </xdr:nvSpPr>
      <xdr:spPr>
        <a:xfrm>
          <a:off x="61979" y="28443599"/>
          <a:ext cx="0" cy="192729"/>
        </a:xfrm>
        <a:prstGeom prst="rect">
          <a:avLst/>
        </a:prstGeom>
        <a:blipFill>
          <a:blip xmlns:r="http://schemas.openxmlformats.org/officeDocument/2006/relationships" r:embed="rId9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248</xdr:row>
      <xdr:rowOff>23810</xdr:rowOff>
    </xdr:from>
    <xdr:to>
      <xdr:col>3</xdr:col>
      <xdr:colOff>3298</xdr:colOff>
      <xdr:row>249</xdr:row>
      <xdr:rowOff>9710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73AA871B-F58C-41E6-A7C0-D9ACF08D3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52623581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250</xdr:row>
      <xdr:rowOff>26442</xdr:rowOff>
    </xdr:from>
    <xdr:to>
      <xdr:col>3</xdr:col>
      <xdr:colOff>1936</xdr:colOff>
      <xdr:row>251</xdr:row>
      <xdr:rowOff>12342</xdr:rowOff>
    </xdr:to>
    <xdr:sp macro="" textlink="">
      <xdr:nvSpPr>
        <xdr:cNvPr id="439" name="Прямоугольник 438">
          <a:extLst>
            <a:ext uri="{FF2B5EF4-FFF2-40B4-BE49-F238E27FC236}">
              <a16:creationId xmlns:a16="http://schemas.microsoft.com/office/drawing/2014/main" id="{F0DD8BE2-99B5-4BA6-A865-DC06725413C6}"/>
            </a:ext>
          </a:extLst>
        </xdr:cNvPr>
        <xdr:cNvSpPr>
          <a:spLocks/>
        </xdr:cNvSpPr>
      </xdr:nvSpPr>
      <xdr:spPr>
        <a:xfrm>
          <a:off x="61979" y="53039871"/>
          <a:ext cx="0" cy="192728"/>
        </a:xfrm>
        <a:prstGeom prst="rect">
          <a:avLst/>
        </a:prstGeom>
        <a:blipFill>
          <a:blip xmlns:r="http://schemas.openxmlformats.org/officeDocument/2006/relationships" r:embed="rId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</xdr:row>
      <xdr:rowOff>13221</xdr:rowOff>
    </xdr:from>
    <xdr:to>
      <xdr:col>3</xdr:col>
      <xdr:colOff>1936</xdr:colOff>
      <xdr:row>20</xdr:row>
      <xdr:rowOff>189621</xdr:rowOff>
    </xdr:to>
    <xdr:sp macro="" textlink="">
      <xdr:nvSpPr>
        <xdr:cNvPr id="440" name="Прямоугольник 439">
          <a:extLst>
            <a:ext uri="{FF2B5EF4-FFF2-40B4-BE49-F238E27FC236}">
              <a16:creationId xmlns:a16="http://schemas.microsoft.com/office/drawing/2014/main" id="{49936AEE-7570-4889-B53A-575EBB6FD78D}"/>
            </a:ext>
          </a:extLst>
        </xdr:cNvPr>
        <xdr:cNvSpPr>
          <a:spLocks/>
        </xdr:cNvSpPr>
      </xdr:nvSpPr>
      <xdr:spPr>
        <a:xfrm>
          <a:off x="61979" y="55203792"/>
          <a:ext cx="0" cy="176400"/>
        </a:xfrm>
        <a:prstGeom prst="rect">
          <a:avLst/>
        </a:prstGeom>
        <a:blipFill dpi="0" rotWithShape="1"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55</xdr:row>
      <xdr:rowOff>13221</xdr:rowOff>
    </xdr:from>
    <xdr:to>
      <xdr:col>3</xdr:col>
      <xdr:colOff>1936</xdr:colOff>
      <xdr:row>55</xdr:row>
      <xdr:rowOff>189621</xdr:rowOff>
    </xdr:to>
    <xdr:sp macro="" textlink="">
      <xdr:nvSpPr>
        <xdr:cNvPr id="441" name="Прямоугольник 440">
          <a:extLst>
            <a:ext uri="{FF2B5EF4-FFF2-40B4-BE49-F238E27FC236}">
              <a16:creationId xmlns:a16="http://schemas.microsoft.com/office/drawing/2014/main" id="{755FC857-EF70-466B-918B-1E29F1CC3F0A}"/>
            </a:ext>
          </a:extLst>
        </xdr:cNvPr>
        <xdr:cNvSpPr>
          <a:spLocks/>
        </xdr:cNvSpPr>
      </xdr:nvSpPr>
      <xdr:spPr>
        <a:xfrm>
          <a:off x="61979" y="55824278"/>
          <a:ext cx="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BEBA8EAE-BF5A-486C-A8C5-ECC9F3942E4B}">
                <a14:imgProps xmlns:a14="http://schemas.microsoft.com/office/drawing/2010/main">
                  <a14:imgLayer r:embed="rId96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270</xdr:row>
      <xdr:rowOff>13221</xdr:rowOff>
    </xdr:from>
    <xdr:to>
      <xdr:col>3</xdr:col>
      <xdr:colOff>1936</xdr:colOff>
      <xdr:row>270</xdr:row>
      <xdr:rowOff>189621</xdr:rowOff>
    </xdr:to>
    <xdr:sp macro="" textlink="">
      <xdr:nvSpPr>
        <xdr:cNvPr id="442" name="Прямоугольник 441">
          <a:extLst>
            <a:ext uri="{FF2B5EF4-FFF2-40B4-BE49-F238E27FC236}">
              <a16:creationId xmlns:a16="http://schemas.microsoft.com/office/drawing/2014/main" id="{1763E262-70E8-4FAE-952F-99124B092CF0}"/>
            </a:ext>
          </a:extLst>
        </xdr:cNvPr>
        <xdr:cNvSpPr>
          <a:spLocks/>
        </xdr:cNvSpPr>
      </xdr:nvSpPr>
      <xdr:spPr>
        <a:xfrm>
          <a:off x="61979" y="56031107"/>
          <a:ext cx="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BEBA8EAE-BF5A-486C-A8C5-ECC9F3942E4B}">
                <a14:imgProps xmlns:a14="http://schemas.microsoft.com/office/drawing/2010/main">
                  <a14:imgLayer r:embed="rId96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58</xdr:row>
      <xdr:rowOff>13221</xdr:rowOff>
    </xdr:from>
    <xdr:to>
      <xdr:col>3</xdr:col>
      <xdr:colOff>1936</xdr:colOff>
      <xdr:row>58</xdr:row>
      <xdr:rowOff>189621</xdr:rowOff>
    </xdr:to>
    <xdr:sp macro="" textlink="">
      <xdr:nvSpPr>
        <xdr:cNvPr id="443" name="Прямоугольник 442">
          <a:extLst>
            <a:ext uri="{FF2B5EF4-FFF2-40B4-BE49-F238E27FC236}">
              <a16:creationId xmlns:a16="http://schemas.microsoft.com/office/drawing/2014/main" id="{16DBCEB5-537A-4EA6-8ED8-805484A2C692}"/>
            </a:ext>
          </a:extLst>
        </xdr:cNvPr>
        <xdr:cNvSpPr>
          <a:spLocks/>
        </xdr:cNvSpPr>
      </xdr:nvSpPr>
      <xdr:spPr>
        <a:xfrm>
          <a:off x="61979" y="56237935"/>
          <a:ext cx="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271</xdr:row>
      <xdr:rowOff>13221</xdr:rowOff>
    </xdr:from>
    <xdr:to>
      <xdr:col>3</xdr:col>
      <xdr:colOff>1936</xdr:colOff>
      <xdr:row>271</xdr:row>
      <xdr:rowOff>189621</xdr:rowOff>
    </xdr:to>
    <xdr:sp macro="" textlink="">
      <xdr:nvSpPr>
        <xdr:cNvPr id="444" name="Прямоугольник 443">
          <a:extLst>
            <a:ext uri="{FF2B5EF4-FFF2-40B4-BE49-F238E27FC236}">
              <a16:creationId xmlns:a16="http://schemas.microsoft.com/office/drawing/2014/main" id="{76DE3258-6420-445C-A153-96561FC19D84}"/>
            </a:ext>
          </a:extLst>
        </xdr:cNvPr>
        <xdr:cNvSpPr>
          <a:spLocks/>
        </xdr:cNvSpPr>
      </xdr:nvSpPr>
      <xdr:spPr>
        <a:xfrm>
          <a:off x="61979" y="56444764"/>
          <a:ext cx="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272</xdr:row>
      <xdr:rowOff>13221</xdr:rowOff>
    </xdr:from>
    <xdr:to>
      <xdr:col>3</xdr:col>
      <xdr:colOff>1936</xdr:colOff>
      <xdr:row>272</xdr:row>
      <xdr:rowOff>189621</xdr:rowOff>
    </xdr:to>
    <xdr:sp macro="" textlink="">
      <xdr:nvSpPr>
        <xdr:cNvPr id="445" name="Прямоугольник 444">
          <a:extLst>
            <a:ext uri="{FF2B5EF4-FFF2-40B4-BE49-F238E27FC236}">
              <a16:creationId xmlns:a16="http://schemas.microsoft.com/office/drawing/2014/main" id="{BF1332A1-D0B1-4A99-AF09-932D6443A5B4}"/>
            </a:ext>
          </a:extLst>
        </xdr:cNvPr>
        <xdr:cNvSpPr>
          <a:spLocks/>
        </xdr:cNvSpPr>
      </xdr:nvSpPr>
      <xdr:spPr>
        <a:xfrm>
          <a:off x="61979" y="56651592"/>
          <a:ext cx="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80</xdr:row>
      <xdr:rowOff>13220</xdr:rowOff>
    </xdr:from>
    <xdr:to>
      <xdr:col>3</xdr:col>
      <xdr:colOff>1936</xdr:colOff>
      <xdr:row>80</xdr:row>
      <xdr:rowOff>189620</xdr:rowOff>
    </xdr:to>
    <xdr:sp macro="" textlink="">
      <xdr:nvSpPr>
        <xdr:cNvPr id="446" name="Прямоугольник 445">
          <a:extLst>
            <a:ext uri="{FF2B5EF4-FFF2-40B4-BE49-F238E27FC236}">
              <a16:creationId xmlns:a16="http://schemas.microsoft.com/office/drawing/2014/main" id="{FD44A66D-9E66-4812-8489-C1AF95756F67}"/>
            </a:ext>
          </a:extLst>
        </xdr:cNvPr>
        <xdr:cNvSpPr>
          <a:spLocks/>
        </xdr:cNvSpPr>
      </xdr:nvSpPr>
      <xdr:spPr>
        <a:xfrm>
          <a:off x="61979" y="57065249"/>
          <a:ext cx="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102</xdr:row>
      <xdr:rowOff>13221</xdr:rowOff>
    </xdr:from>
    <xdr:to>
      <xdr:col>3</xdr:col>
      <xdr:colOff>1936</xdr:colOff>
      <xdr:row>102</xdr:row>
      <xdr:rowOff>189621</xdr:rowOff>
    </xdr:to>
    <xdr:sp macro="" textlink="">
      <xdr:nvSpPr>
        <xdr:cNvPr id="447" name="Прямоугольник 446">
          <a:extLst>
            <a:ext uri="{FF2B5EF4-FFF2-40B4-BE49-F238E27FC236}">
              <a16:creationId xmlns:a16="http://schemas.microsoft.com/office/drawing/2014/main" id="{897F7502-A137-4492-9357-30858318A96C}"/>
            </a:ext>
          </a:extLst>
        </xdr:cNvPr>
        <xdr:cNvSpPr>
          <a:spLocks/>
        </xdr:cNvSpPr>
      </xdr:nvSpPr>
      <xdr:spPr>
        <a:xfrm>
          <a:off x="61979" y="57478907"/>
          <a:ext cx="0" cy="176400"/>
        </a:xfrm>
        <a:prstGeom prst="rect">
          <a:avLst/>
        </a:prstGeom>
        <a:blipFill>
          <a:blip xmlns:r="http://schemas.openxmlformats.org/officeDocument/2006/relationships" r:embed="rId9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116</xdr:row>
      <xdr:rowOff>12343</xdr:rowOff>
    </xdr:from>
    <xdr:to>
      <xdr:col>3</xdr:col>
      <xdr:colOff>3298</xdr:colOff>
      <xdr:row>116</xdr:row>
      <xdr:rowOff>188743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23744E69-ADD8-48C5-95A1-6BD333D12BA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57684857"/>
          <a:ext cx="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63341</xdr:colOff>
      <xdr:row>273</xdr:row>
      <xdr:rowOff>12343</xdr:rowOff>
    </xdr:from>
    <xdr:to>
      <xdr:col>3</xdr:col>
      <xdr:colOff>3298</xdr:colOff>
      <xdr:row>273</xdr:row>
      <xdr:rowOff>188743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1F60A6F3-83E1-42D5-BE28-F8937DB1CCA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57891686"/>
          <a:ext cx="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63341</xdr:colOff>
      <xdr:row>138</xdr:row>
      <xdr:rowOff>13494</xdr:rowOff>
    </xdr:from>
    <xdr:to>
      <xdr:col>3</xdr:col>
      <xdr:colOff>3298</xdr:colOff>
      <xdr:row>138</xdr:row>
      <xdr:rowOff>189894</xdr:rowOff>
    </xdr:to>
    <xdr:sp macro="" textlink="">
      <xdr:nvSpPr>
        <xdr:cNvPr id="450" name="Прямоугольник 449">
          <a:extLst>
            <a:ext uri="{FF2B5EF4-FFF2-40B4-BE49-F238E27FC236}">
              <a16:creationId xmlns:a16="http://schemas.microsoft.com/office/drawing/2014/main" id="{F1312012-89A3-4E8E-AE52-E1F87BB5A550}"/>
            </a:ext>
          </a:extLst>
        </xdr:cNvPr>
        <xdr:cNvSpPr>
          <a:spLocks/>
        </xdr:cNvSpPr>
      </xdr:nvSpPr>
      <xdr:spPr>
        <a:xfrm>
          <a:off x="63341" y="58099665"/>
          <a:ext cx="0" cy="176400"/>
        </a:xfrm>
        <a:prstGeom prst="rect">
          <a:avLst/>
        </a:prstGeom>
        <a:blipFill>
          <a:blip xmlns:r="http://schemas.openxmlformats.org/officeDocument/2006/relationships" r:embed="rId10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142</xdr:row>
      <xdr:rowOff>13221</xdr:rowOff>
    </xdr:from>
    <xdr:to>
      <xdr:col>3</xdr:col>
      <xdr:colOff>1936</xdr:colOff>
      <xdr:row>142</xdr:row>
      <xdr:rowOff>189621</xdr:rowOff>
    </xdr:to>
    <xdr:sp macro="" textlink="">
      <xdr:nvSpPr>
        <xdr:cNvPr id="451" name="Прямоугольник 450">
          <a:extLst>
            <a:ext uri="{FF2B5EF4-FFF2-40B4-BE49-F238E27FC236}">
              <a16:creationId xmlns:a16="http://schemas.microsoft.com/office/drawing/2014/main" id="{CEC93D7C-E259-4289-B382-49C15B42D9D3}"/>
            </a:ext>
          </a:extLst>
        </xdr:cNvPr>
        <xdr:cNvSpPr>
          <a:spLocks/>
        </xdr:cNvSpPr>
      </xdr:nvSpPr>
      <xdr:spPr>
        <a:xfrm>
          <a:off x="61979" y="58306221"/>
          <a:ext cx="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274</xdr:row>
      <xdr:rowOff>13221</xdr:rowOff>
    </xdr:from>
    <xdr:to>
      <xdr:col>3</xdr:col>
      <xdr:colOff>1936</xdr:colOff>
      <xdr:row>274</xdr:row>
      <xdr:rowOff>189621</xdr:rowOff>
    </xdr:to>
    <xdr:sp macro="" textlink="">
      <xdr:nvSpPr>
        <xdr:cNvPr id="452" name="Прямоугольник 451">
          <a:extLst>
            <a:ext uri="{FF2B5EF4-FFF2-40B4-BE49-F238E27FC236}">
              <a16:creationId xmlns:a16="http://schemas.microsoft.com/office/drawing/2014/main" id="{3AD1D224-0E7F-43ED-B1D3-856459CB2B32}"/>
            </a:ext>
          </a:extLst>
        </xdr:cNvPr>
        <xdr:cNvSpPr>
          <a:spLocks/>
        </xdr:cNvSpPr>
      </xdr:nvSpPr>
      <xdr:spPr>
        <a:xfrm>
          <a:off x="61979" y="58513050"/>
          <a:ext cx="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275</xdr:row>
      <xdr:rowOff>13221</xdr:rowOff>
    </xdr:from>
    <xdr:to>
      <xdr:col>3</xdr:col>
      <xdr:colOff>1936</xdr:colOff>
      <xdr:row>275</xdr:row>
      <xdr:rowOff>189621</xdr:rowOff>
    </xdr:to>
    <xdr:sp macro="" textlink="">
      <xdr:nvSpPr>
        <xdr:cNvPr id="453" name="Прямоугольник 452">
          <a:extLst>
            <a:ext uri="{FF2B5EF4-FFF2-40B4-BE49-F238E27FC236}">
              <a16:creationId xmlns:a16="http://schemas.microsoft.com/office/drawing/2014/main" id="{8A93057D-019E-4F90-BA5D-5452C040F445}"/>
            </a:ext>
          </a:extLst>
        </xdr:cNvPr>
        <xdr:cNvSpPr>
          <a:spLocks/>
        </xdr:cNvSpPr>
      </xdr:nvSpPr>
      <xdr:spPr>
        <a:xfrm>
          <a:off x="61979" y="58719878"/>
          <a:ext cx="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276</xdr:row>
      <xdr:rowOff>25564</xdr:rowOff>
    </xdr:from>
    <xdr:to>
      <xdr:col>3</xdr:col>
      <xdr:colOff>3298</xdr:colOff>
      <xdr:row>277</xdr:row>
      <xdr:rowOff>11464</xdr:rowOff>
    </xdr:to>
    <xdr:sp macro="" textlink="">
      <xdr:nvSpPr>
        <xdr:cNvPr id="454" name="Прямоугольник 453">
          <a:extLst>
            <a:ext uri="{FF2B5EF4-FFF2-40B4-BE49-F238E27FC236}">
              <a16:creationId xmlns:a16="http://schemas.microsoft.com/office/drawing/2014/main" id="{A78B9A14-50F2-46B2-8200-58022DB15148}"/>
            </a:ext>
          </a:extLst>
        </xdr:cNvPr>
        <xdr:cNvSpPr>
          <a:spLocks/>
        </xdr:cNvSpPr>
      </xdr:nvSpPr>
      <xdr:spPr>
        <a:xfrm>
          <a:off x="63341" y="59379921"/>
          <a:ext cx="0" cy="192729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277</xdr:row>
      <xdr:rowOff>25564</xdr:rowOff>
    </xdr:from>
    <xdr:to>
      <xdr:col>3</xdr:col>
      <xdr:colOff>3298</xdr:colOff>
      <xdr:row>278</xdr:row>
      <xdr:rowOff>11464</xdr:rowOff>
    </xdr:to>
    <xdr:sp macro="" textlink="">
      <xdr:nvSpPr>
        <xdr:cNvPr id="455" name="Прямоугольник 454">
          <a:extLst>
            <a:ext uri="{FF2B5EF4-FFF2-40B4-BE49-F238E27FC236}">
              <a16:creationId xmlns:a16="http://schemas.microsoft.com/office/drawing/2014/main" id="{E7A58E2D-B0BA-4100-A369-D5F14498CF1C}"/>
            </a:ext>
          </a:extLst>
        </xdr:cNvPr>
        <xdr:cNvSpPr>
          <a:spLocks/>
        </xdr:cNvSpPr>
      </xdr:nvSpPr>
      <xdr:spPr>
        <a:xfrm>
          <a:off x="63341" y="59586750"/>
          <a:ext cx="0" cy="192728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94</xdr:row>
      <xdr:rowOff>13221</xdr:rowOff>
    </xdr:from>
    <xdr:to>
      <xdr:col>3</xdr:col>
      <xdr:colOff>1936</xdr:colOff>
      <xdr:row>94</xdr:row>
      <xdr:rowOff>189621</xdr:rowOff>
    </xdr:to>
    <xdr:sp macro="" textlink="">
      <xdr:nvSpPr>
        <xdr:cNvPr id="456" name="Прямоугольник 455">
          <a:extLst>
            <a:ext uri="{FF2B5EF4-FFF2-40B4-BE49-F238E27FC236}">
              <a16:creationId xmlns:a16="http://schemas.microsoft.com/office/drawing/2014/main" id="{0B3CCC3B-21FE-44E8-B5F0-1637D97A0DD3}"/>
            </a:ext>
          </a:extLst>
        </xdr:cNvPr>
        <xdr:cNvSpPr>
          <a:spLocks/>
        </xdr:cNvSpPr>
      </xdr:nvSpPr>
      <xdr:spPr>
        <a:xfrm>
          <a:off x="61979" y="7709421"/>
          <a:ext cx="0" cy="176400"/>
        </a:xfrm>
        <a:prstGeom prst="rect">
          <a:avLst/>
        </a:prstGeom>
        <a:blipFill>
          <a:blip xmlns:r="http://schemas.openxmlformats.org/officeDocument/2006/relationships" r:embed="rId104" cstate="screen">
            <a:extLst>
              <a:ext uri="{BEBA8EAE-BF5A-486C-A8C5-ECC9F3942E4B}">
                <a14:imgProps xmlns:a14="http://schemas.microsoft.com/office/drawing/2010/main">
                  <a14:imgLayer r:embed="rId10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83</xdr:row>
      <xdr:rowOff>13221</xdr:rowOff>
    </xdr:from>
    <xdr:to>
      <xdr:col>3</xdr:col>
      <xdr:colOff>1936</xdr:colOff>
      <xdr:row>83</xdr:row>
      <xdr:rowOff>189621</xdr:rowOff>
    </xdr:to>
    <xdr:sp macro="" textlink="">
      <xdr:nvSpPr>
        <xdr:cNvPr id="457" name="Прямоугольник 456">
          <a:extLst>
            <a:ext uri="{FF2B5EF4-FFF2-40B4-BE49-F238E27FC236}">
              <a16:creationId xmlns:a16="http://schemas.microsoft.com/office/drawing/2014/main" id="{1A38672C-F882-407C-880A-08903D9CBAF9}"/>
            </a:ext>
          </a:extLst>
        </xdr:cNvPr>
        <xdr:cNvSpPr>
          <a:spLocks/>
        </xdr:cNvSpPr>
      </xdr:nvSpPr>
      <xdr:spPr>
        <a:xfrm>
          <a:off x="61979" y="57272078"/>
          <a:ext cx="0" cy="176400"/>
        </a:xfrm>
        <a:prstGeom prst="rect">
          <a:avLst/>
        </a:prstGeom>
        <a:blipFill>
          <a:blip xmlns:r="http://schemas.openxmlformats.org/officeDocument/2006/relationships" r:embed="rId10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78</xdr:row>
      <xdr:rowOff>13221</xdr:rowOff>
    </xdr:from>
    <xdr:to>
      <xdr:col>3</xdr:col>
      <xdr:colOff>1936</xdr:colOff>
      <xdr:row>78</xdr:row>
      <xdr:rowOff>189621</xdr:rowOff>
    </xdr:to>
    <xdr:sp macro="" textlink="">
      <xdr:nvSpPr>
        <xdr:cNvPr id="458" name="Прямоугольник 457">
          <a:extLst>
            <a:ext uri="{FF2B5EF4-FFF2-40B4-BE49-F238E27FC236}">
              <a16:creationId xmlns:a16="http://schemas.microsoft.com/office/drawing/2014/main" id="{E4410700-2F9D-4DF9-A6A3-160F97B21459}"/>
            </a:ext>
          </a:extLst>
        </xdr:cNvPr>
        <xdr:cNvSpPr>
          <a:spLocks/>
        </xdr:cNvSpPr>
      </xdr:nvSpPr>
      <xdr:spPr>
        <a:xfrm>
          <a:off x="61979" y="56858421"/>
          <a:ext cx="0" cy="176400"/>
        </a:xfrm>
        <a:prstGeom prst="rect">
          <a:avLst/>
        </a:prstGeom>
        <a:blipFill>
          <a:blip xmlns:r="http://schemas.openxmlformats.org/officeDocument/2006/relationships" r:embed="rId10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</xdr:row>
      <xdr:rowOff>13221</xdr:rowOff>
    </xdr:from>
    <xdr:to>
      <xdr:col>3</xdr:col>
      <xdr:colOff>1936</xdr:colOff>
      <xdr:row>23</xdr:row>
      <xdr:rowOff>189621</xdr:rowOff>
    </xdr:to>
    <xdr:sp macro="" textlink="">
      <xdr:nvSpPr>
        <xdr:cNvPr id="459" name="Прямоугольник 458">
          <a:extLst>
            <a:ext uri="{FF2B5EF4-FFF2-40B4-BE49-F238E27FC236}">
              <a16:creationId xmlns:a16="http://schemas.microsoft.com/office/drawing/2014/main" id="{46719760-F77F-4B0F-B4C8-245F44F27430}"/>
            </a:ext>
          </a:extLst>
        </xdr:cNvPr>
        <xdr:cNvSpPr>
          <a:spLocks/>
        </xdr:cNvSpPr>
      </xdr:nvSpPr>
      <xdr:spPr>
        <a:xfrm>
          <a:off x="61979" y="2952364"/>
          <a:ext cx="0" cy="176400"/>
        </a:xfrm>
        <a:prstGeom prst="rect">
          <a:avLst/>
        </a:prstGeom>
        <a:blipFill>
          <a:blip xmlns:r="http://schemas.openxmlformats.org/officeDocument/2006/relationships" r:embed="rId10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</xdr:row>
      <xdr:rowOff>13221</xdr:rowOff>
    </xdr:from>
    <xdr:to>
      <xdr:col>3</xdr:col>
      <xdr:colOff>1936</xdr:colOff>
      <xdr:row>24</xdr:row>
      <xdr:rowOff>189621</xdr:rowOff>
    </xdr:to>
    <xdr:sp macro="" textlink="">
      <xdr:nvSpPr>
        <xdr:cNvPr id="460" name="Прямоугольник 459">
          <a:extLst>
            <a:ext uri="{FF2B5EF4-FFF2-40B4-BE49-F238E27FC236}">
              <a16:creationId xmlns:a16="http://schemas.microsoft.com/office/drawing/2014/main" id="{F30494E9-8331-45FC-B5F4-4CD34A89BD30}"/>
            </a:ext>
          </a:extLst>
        </xdr:cNvPr>
        <xdr:cNvSpPr>
          <a:spLocks/>
        </xdr:cNvSpPr>
      </xdr:nvSpPr>
      <xdr:spPr>
        <a:xfrm>
          <a:off x="61979" y="3986507"/>
          <a:ext cx="0" cy="176400"/>
        </a:xfrm>
        <a:prstGeom prst="rect">
          <a:avLst/>
        </a:prstGeom>
        <a:blipFill>
          <a:blip xmlns:r="http://schemas.openxmlformats.org/officeDocument/2006/relationships" r:embed="rId10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41</xdr:row>
      <xdr:rowOff>26442</xdr:rowOff>
    </xdr:from>
    <xdr:to>
      <xdr:col>3</xdr:col>
      <xdr:colOff>1936</xdr:colOff>
      <xdr:row>42</xdr:row>
      <xdr:rowOff>12342</xdr:rowOff>
    </xdr:to>
    <xdr:sp macro="" textlink="">
      <xdr:nvSpPr>
        <xdr:cNvPr id="462" name="Прямоугольник 461">
          <a:extLst>
            <a:ext uri="{FF2B5EF4-FFF2-40B4-BE49-F238E27FC236}">
              <a16:creationId xmlns:a16="http://schemas.microsoft.com/office/drawing/2014/main" id="{8DC7DCE2-F83C-4271-88F9-559FEB51FFD0}"/>
            </a:ext>
          </a:extLst>
        </xdr:cNvPr>
        <xdr:cNvSpPr>
          <a:spLocks/>
        </xdr:cNvSpPr>
      </xdr:nvSpPr>
      <xdr:spPr>
        <a:xfrm>
          <a:off x="61979" y="6688499"/>
          <a:ext cx="0" cy="192729"/>
        </a:xfrm>
        <a:prstGeom prst="rect">
          <a:avLst/>
        </a:prstGeom>
        <a:blipFill>
          <a:blip xmlns:r="http://schemas.openxmlformats.org/officeDocument/2006/relationships" r:embed="rId1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83</xdr:row>
      <xdr:rowOff>26442</xdr:rowOff>
    </xdr:from>
    <xdr:to>
      <xdr:col>3</xdr:col>
      <xdr:colOff>1936</xdr:colOff>
      <xdr:row>84</xdr:row>
      <xdr:rowOff>12342</xdr:rowOff>
    </xdr:to>
    <xdr:sp macro="" textlink="">
      <xdr:nvSpPr>
        <xdr:cNvPr id="463" name="Прямоугольник 462">
          <a:extLst>
            <a:ext uri="{FF2B5EF4-FFF2-40B4-BE49-F238E27FC236}">
              <a16:creationId xmlns:a16="http://schemas.microsoft.com/office/drawing/2014/main" id="{26E85778-C0B4-4509-82F8-3AB44487B5A8}"/>
            </a:ext>
          </a:extLst>
        </xdr:cNvPr>
        <xdr:cNvSpPr>
          <a:spLocks/>
        </xdr:cNvSpPr>
      </xdr:nvSpPr>
      <xdr:spPr>
        <a:xfrm>
          <a:off x="61979" y="16338685"/>
          <a:ext cx="0" cy="192728"/>
        </a:xfrm>
        <a:prstGeom prst="rect">
          <a:avLst/>
        </a:prstGeom>
        <a:blipFill>
          <a:blip xmlns:r="http://schemas.openxmlformats.org/officeDocument/2006/relationships" r:embed="rId1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94</xdr:row>
      <xdr:rowOff>26442</xdr:rowOff>
    </xdr:from>
    <xdr:to>
      <xdr:col>3</xdr:col>
      <xdr:colOff>1936</xdr:colOff>
      <xdr:row>95</xdr:row>
      <xdr:rowOff>12342</xdr:rowOff>
    </xdr:to>
    <xdr:sp macro="" textlink="">
      <xdr:nvSpPr>
        <xdr:cNvPr id="464" name="Прямоугольник 463">
          <a:extLst>
            <a:ext uri="{FF2B5EF4-FFF2-40B4-BE49-F238E27FC236}">
              <a16:creationId xmlns:a16="http://schemas.microsoft.com/office/drawing/2014/main" id="{E2F79700-62C7-4DB0-BACD-2C753C09F2B8}"/>
            </a:ext>
          </a:extLst>
        </xdr:cNvPr>
        <xdr:cNvSpPr>
          <a:spLocks/>
        </xdr:cNvSpPr>
      </xdr:nvSpPr>
      <xdr:spPr>
        <a:xfrm>
          <a:off x="61979" y="18613799"/>
          <a:ext cx="0" cy="192729"/>
        </a:xfrm>
        <a:prstGeom prst="rect">
          <a:avLst/>
        </a:prstGeom>
        <a:blipFill>
          <a:blip xmlns:r="http://schemas.openxmlformats.org/officeDocument/2006/relationships" r:embed="rId1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96</xdr:row>
      <xdr:rowOff>26442</xdr:rowOff>
    </xdr:from>
    <xdr:to>
      <xdr:col>3</xdr:col>
      <xdr:colOff>1936</xdr:colOff>
      <xdr:row>97</xdr:row>
      <xdr:rowOff>12342</xdr:rowOff>
    </xdr:to>
    <xdr:sp macro="" textlink="">
      <xdr:nvSpPr>
        <xdr:cNvPr id="465" name="Прямоугольник 464">
          <a:extLst>
            <a:ext uri="{FF2B5EF4-FFF2-40B4-BE49-F238E27FC236}">
              <a16:creationId xmlns:a16="http://schemas.microsoft.com/office/drawing/2014/main" id="{5E4AE3A7-D094-4408-8F68-681332E1D29B}"/>
            </a:ext>
          </a:extLst>
        </xdr:cNvPr>
        <xdr:cNvSpPr>
          <a:spLocks/>
        </xdr:cNvSpPr>
      </xdr:nvSpPr>
      <xdr:spPr>
        <a:xfrm>
          <a:off x="61979" y="19027456"/>
          <a:ext cx="0" cy="192729"/>
        </a:xfrm>
        <a:prstGeom prst="rect">
          <a:avLst/>
        </a:prstGeom>
        <a:blipFill>
          <a:blip xmlns:r="http://schemas.openxmlformats.org/officeDocument/2006/relationships" r:embed="rId1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98</xdr:row>
      <xdr:rowOff>26442</xdr:rowOff>
    </xdr:from>
    <xdr:to>
      <xdr:col>3</xdr:col>
      <xdr:colOff>1936</xdr:colOff>
      <xdr:row>99</xdr:row>
      <xdr:rowOff>12342</xdr:rowOff>
    </xdr:to>
    <xdr:sp macro="" textlink="">
      <xdr:nvSpPr>
        <xdr:cNvPr id="466" name="Прямоугольник 465">
          <a:extLst>
            <a:ext uri="{FF2B5EF4-FFF2-40B4-BE49-F238E27FC236}">
              <a16:creationId xmlns:a16="http://schemas.microsoft.com/office/drawing/2014/main" id="{01686C3E-E749-4608-B6B7-CE8CAE24611A}"/>
            </a:ext>
          </a:extLst>
        </xdr:cNvPr>
        <xdr:cNvSpPr>
          <a:spLocks/>
        </xdr:cNvSpPr>
      </xdr:nvSpPr>
      <xdr:spPr>
        <a:xfrm>
          <a:off x="61979" y="19441113"/>
          <a:ext cx="0" cy="192729"/>
        </a:xfrm>
        <a:prstGeom prst="rect">
          <a:avLst/>
        </a:prstGeom>
        <a:blipFill>
          <a:blip xmlns:r="http://schemas.openxmlformats.org/officeDocument/2006/relationships" r:embed="rId1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246</xdr:row>
      <xdr:rowOff>26442</xdr:rowOff>
    </xdr:from>
    <xdr:to>
      <xdr:col>3</xdr:col>
      <xdr:colOff>1936</xdr:colOff>
      <xdr:row>247</xdr:row>
      <xdr:rowOff>12342</xdr:rowOff>
    </xdr:to>
    <xdr:sp macro="" textlink="">
      <xdr:nvSpPr>
        <xdr:cNvPr id="467" name="Прямоугольник 466">
          <a:extLst>
            <a:ext uri="{FF2B5EF4-FFF2-40B4-BE49-F238E27FC236}">
              <a16:creationId xmlns:a16="http://schemas.microsoft.com/office/drawing/2014/main" id="{F9E91ADC-081A-45CC-848F-238FB7D78123}"/>
            </a:ext>
          </a:extLst>
        </xdr:cNvPr>
        <xdr:cNvSpPr>
          <a:spLocks/>
        </xdr:cNvSpPr>
      </xdr:nvSpPr>
      <xdr:spPr>
        <a:xfrm>
          <a:off x="61979" y="52212556"/>
          <a:ext cx="0" cy="192729"/>
        </a:xfrm>
        <a:prstGeom prst="rect">
          <a:avLst/>
        </a:prstGeom>
        <a:blipFill>
          <a:blip xmlns:r="http://schemas.openxmlformats.org/officeDocument/2006/relationships" r:embed="rId1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247</xdr:row>
      <xdr:rowOff>26442</xdr:rowOff>
    </xdr:from>
    <xdr:to>
      <xdr:col>3</xdr:col>
      <xdr:colOff>1936</xdr:colOff>
      <xdr:row>248</xdr:row>
      <xdr:rowOff>12342</xdr:rowOff>
    </xdr:to>
    <xdr:sp macro="" textlink="">
      <xdr:nvSpPr>
        <xdr:cNvPr id="468" name="Прямоугольник 467">
          <a:extLst>
            <a:ext uri="{FF2B5EF4-FFF2-40B4-BE49-F238E27FC236}">
              <a16:creationId xmlns:a16="http://schemas.microsoft.com/office/drawing/2014/main" id="{27FAE758-6C42-417C-86FF-6733C944E18D}"/>
            </a:ext>
          </a:extLst>
        </xdr:cNvPr>
        <xdr:cNvSpPr>
          <a:spLocks/>
        </xdr:cNvSpPr>
      </xdr:nvSpPr>
      <xdr:spPr>
        <a:xfrm>
          <a:off x="61979" y="52419385"/>
          <a:ext cx="0" cy="192728"/>
        </a:xfrm>
        <a:prstGeom prst="rect">
          <a:avLst/>
        </a:prstGeom>
        <a:blipFill>
          <a:blip xmlns:r="http://schemas.openxmlformats.org/officeDocument/2006/relationships" r:embed="rId1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82</xdr:row>
      <xdr:rowOff>26442</xdr:rowOff>
    </xdr:from>
    <xdr:to>
      <xdr:col>3</xdr:col>
      <xdr:colOff>1936</xdr:colOff>
      <xdr:row>83</xdr:row>
      <xdr:rowOff>12342</xdr:rowOff>
    </xdr:to>
    <xdr:sp macro="" textlink="">
      <xdr:nvSpPr>
        <xdr:cNvPr id="469" name="Прямоугольник 468">
          <a:extLst>
            <a:ext uri="{FF2B5EF4-FFF2-40B4-BE49-F238E27FC236}">
              <a16:creationId xmlns:a16="http://schemas.microsoft.com/office/drawing/2014/main" id="{168D0EA8-8622-4B9B-94B3-CAE98151942E}"/>
            </a:ext>
          </a:extLst>
        </xdr:cNvPr>
        <xdr:cNvSpPr>
          <a:spLocks/>
        </xdr:cNvSpPr>
      </xdr:nvSpPr>
      <xdr:spPr>
        <a:xfrm>
          <a:off x="61979" y="16131856"/>
          <a:ext cx="0" cy="192729"/>
        </a:xfrm>
        <a:prstGeom prst="rect">
          <a:avLst/>
        </a:prstGeom>
        <a:blipFill>
          <a:blip xmlns:r="http://schemas.openxmlformats.org/officeDocument/2006/relationships" r:embed="rId1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189</xdr:row>
      <xdr:rowOff>26442</xdr:rowOff>
    </xdr:from>
    <xdr:to>
      <xdr:col>3</xdr:col>
      <xdr:colOff>1936</xdr:colOff>
      <xdr:row>190</xdr:row>
      <xdr:rowOff>12342</xdr:rowOff>
    </xdr:to>
    <xdr:sp macro="" textlink="">
      <xdr:nvSpPr>
        <xdr:cNvPr id="470" name="Прямоугольник 469">
          <a:extLst>
            <a:ext uri="{FF2B5EF4-FFF2-40B4-BE49-F238E27FC236}">
              <a16:creationId xmlns:a16="http://schemas.microsoft.com/office/drawing/2014/main" id="{5D9E0DDF-AB49-44EA-A3CE-8A949C5BAC85}"/>
            </a:ext>
          </a:extLst>
        </xdr:cNvPr>
        <xdr:cNvSpPr>
          <a:spLocks/>
        </xdr:cNvSpPr>
      </xdr:nvSpPr>
      <xdr:spPr>
        <a:xfrm>
          <a:off x="61979" y="39955242"/>
          <a:ext cx="0" cy="192729"/>
        </a:xfrm>
        <a:prstGeom prst="rect">
          <a:avLst/>
        </a:prstGeom>
        <a:blipFill>
          <a:blip xmlns:r="http://schemas.openxmlformats.org/officeDocument/2006/relationships" r:embed="rId1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124</xdr:row>
      <xdr:rowOff>13221</xdr:rowOff>
    </xdr:from>
    <xdr:to>
      <xdr:col>3</xdr:col>
      <xdr:colOff>1936</xdr:colOff>
      <xdr:row>124</xdr:row>
      <xdr:rowOff>189621</xdr:rowOff>
    </xdr:to>
    <xdr:sp macro="" textlink="">
      <xdr:nvSpPr>
        <xdr:cNvPr id="471" name="Прямоугольник 470">
          <a:extLst>
            <a:ext uri="{FF2B5EF4-FFF2-40B4-BE49-F238E27FC236}">
              <a16:creationId xmlns:a16="http://schemas.microsoft.com/office/drawing/2014/main" id="{9B941841-2E57-4DA5-9630-0B56AE4AF470}"/>
            </a:ext>
          </a:extLst>
        </xdr:cNvPr>
        <xdr:cNvSpPr>
          <a:spLocks/>
        </xdr:cNvSpPr>
      </xdr:nvSpPr>
      <xdr:spPr>
        <a:xfrm>
          <a:off x="61979" y="42423964"/>
          <a:ext cx="0" cy="176400"/>
        </a:xfrm>
        <a:prstGeom prst="rect">
          <a:avLst/>
        </a:prstGeom>
        <a:blipFill>
          <a:blip xmlns:r="http://schemas.openxmlformats.org/officeDocument/2006/relationships" r:embed="rId1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107</xdr:row>
      <xdr:rowOff>26442</xdr:rowOff>
    </xdr:from>
    <xdr:to>
      <xdr:col>3</xdr:col>
      <xdr:colOff>1936</xdr:colOff>
      <xdr:row>108</xdr:row>
      <xdr:rowOff>12342</xdr:rowOff>
    </xdr:to>
    <xdr:sp macro="" textlink="">
      <xdr:nvSpPr>
        <xdr:cNvPr id="472" name="Прямоугольник 471">
          <a:extLst>
            <a:ext uri="{FF2B5EF4-FFF2-40B4-BE49-F238E27FC236}">
              <a16:creationId xmlns:a16="http://schemas.microsoft.com/office/drawing/2014/main" id="{9588A898-DC1B-4C0B-BA33-5E6C8EB0B532}"/>
            </a:ext>
          </a:extLst>
        </xdr:cNvPr>
        <xdr:cNvSpPr>
          <a:spLocks/>
        </xdr:cNvSpPr>
      </xdr:nvSpPr>
      <xdr:spPr>
        <a:xfrm>
          <a:off x="61979" y="21536613"/>
          <a:ext cx="0" cy="192729"/>
        </a:xfrm>
        <a:prstGeom prst="rect">
          <a:avLst/>
        </a:prstGeom>
        <a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56</xdr:row>
      <xdr:rowOff>26442</xdr:rowOff>
    </xdr:from>
    <xdr:to>
      <xdr:col>3</xdr:col>
      <xdr:colOff>1936</xdr:colOff>
      <xdr:row>57</xdr:row>
      <xdr:rowOff>12342</xdr:rowOff>
    </xdr:to>
    <xdr:sp macro="" textlink="">
      <xdr:nvSpPr>
        <xdr:cNvPr id="473" name="Прямоугольник 472">
          <a:extLst>
            <a:ext uri="{FF2B5EF4-FFF2-40B4-BE49-F238E27FC236}">
              <a16:creationId xmlns:a16="http://schemas.microsoft.com/office/drawing/2014/main" id="{6D199EBE-97CE-46AA-AE8F-E2EE37E3CD43}"/>
            </a:ext>
          </a:extLst>
        </xdr:cNvPr>
        <xdr:cNvSpPr>
          <a:spLocks/>
        </xdr:cNvSpPr>
      </xdr:nvSpPr>
      <xdr:spPr>
        <a:xfrm>
          <a:off x="61979" y="10024971"/>
          <a:ext cx="0" cy="192728"/>
        </a:xfrm>
        <a:prstGeom prst="rect">
          <a:avLst/>
        </a:prstGeom>
        <a:blipFill>
          <a:blip xmlns:r="http://schemas.openxmlformats.org/officeDocument/2006/relationships" r:embed="rId1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226</xdr:row>
      <xdr:rowOff>26442</xdr:rowOff>
    </xdr:from>
    <xdr:to>
      <xdr:col>3</xdr:col>
      <xdr:colOff>1936</xdr:colOff>
      <xdr:row>227</xdr:row>
      <xdr:rowOff>12342</xdr:rowOff>
    </xdr:to>
    <xdr:sp macro="" textlink="">
      <xdr:nvSpPr>
        <xdr:cNvPr id="474" name="Прямоугольник 473">
          <a:extLst>
            <a:ext uri="{FF2B5EF4-FFF2-40B4-BE49-F238E27FC236}">
              <a16:creationId xmlns:a16="http://schemas.microsoft.com/office/drawing/2014/main" id="{D4A8AF56-A019-409A-BB91-32D714D268C3}"/>
            </a:ext>
          </a:extLst>
        </xdr:cNvPr>
        <xdr:cNvSpPr>
          <a:spLocks/>
        </xdr:cNvSpPr>
      </xdr:nvSpPr>
      <xdr:spPr>
        <a:xfrm>
          <a:off x="61979" y="47841942"/>
          <a:ext cx="0" cy="192729"/>
        </a:xfrm>
        <a:prstGeom prst="rect">
          <a:avLst/>
        </a:prstGeom>
        <a:blipFill>
          <a:blip xmlns:r="http://schemas.openxmlformats.org/officeDocument/2006/relationships" r:embed="rId1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227</xdr:row>
      <xdr:rowOff>26442</xdr:rowOff>
    </xdr:from>
    <xdr:to>
      <xdr:col>3</xdr:col>
      <xdr:colOff>1936</xdr:colOff>
      <xdr:row>228</xdr:row>
      <xdr:rowOff>12342</xdr:rowOff>
    </xdr:to>
    <xdr:sp macro="" textlink="">
      <xdr:nvSpPr>
        <xdr:cNvPr id="475" name="Прямоугольник 474">
          <a:extLst>
            <a:ext uri="{FF2B5EF4-FFF2-40B4-BE49-F238E27FC236}">
              <a16:creationId xmlns:a16="http://schemas.microsoft.com/office/drawing/2014/main" id="{0E7E6068-37FF-4074-82D6-F5E6CBDFBF2E}"/>
            </a:ext>
          </a:extLst>
        </xdr:cNvPr>
        <xdr:cNvSpPr>
          <a:spLocks/>
        </xdr:cNvSpPr>
      </xdr:nvSpPr>
      <xdr:spPr>
        <a:xfrm>
          <a:off x="61979" y="48048771"/>
          <a:ext cx="0" cy="192728"/>
        </a:xfrm>
        <a:prstGeom prst="rect">
          <a:avLst/>
        </a:prstGeom>
        <a:blipFill>
          <a:blip xmlns:r="http://schemas.openxmlformats.org/officeDocument/2006/relationships" r:embed="rId1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59258</xdr:colOff>
      <xdr:row>243</xdr:row>
      <xdr:rowOff>18278</xdr:rowOff>
    </xdr:from>
    <xdr:to>
      <xdr:col>3</xdr:col>
      <xdr:colOff>1936</xdr:colOff>
      <xdr:row>244</xdr:row>
      <xdr:rowOff>1456</xdr:rowOff>
    </xdr:to>
    <xdr:sp macro="" textlink="">
      <xdr:nvSpPr>
        <xdr:cNvPr id="476" name="Прямоугольник 475">
          <a:extLst>
            <a:ext uri="{FF2B5EF4-FFF2-40B4-BE49-F238E27FC236}">
              <a16:creationId xmlns:a16="http://schemas.microsoft.com/office/drawing/2014/main" id="{EA8F53EC-F51A-485C-A0F0-F0A7E38BB986}"/>
            </a:ext>
          </a:extLst>
        </xdr:cNvPr>
        <xdr:cNvSpPr>
          <a:spLocks/>
        </xdr:cNvSpPr>
      </xdr:nvSpPr>
      <xdr:spPr>
        <a:xfrm>
          <a:off x="59258" y="51349864"/>
          <a:ext cx="0" cy="190006"/>
        </a:xfrm>
        <a:prstGeom prst="rect">
          <a:avLst/>
        </a:prstGeom>
        <a:blipFill>
          <a:blip xmlns:r="http://schemas.openxmlformats.org/officeDocument/2006/relationships" r:embed="rId1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47</xdr:row>
      <xdr:rowOff>13221</xdr:rowOff>
    </xdr:from>
    <xdr:to>
      <xdr:col>3</xdr:col>
      <xdr:colOff>1936</xdr:colOff>
      <xdr:row>47</xdr:row>
      <xdr:rowOff>189621</xdr:rowOff>
    </xdr:to>
    <xdr:sp macro="" textlink="">
      <xdr:nvSpPr>
        <xdr:cNvPr id="478" name="Прямоугольник 477">
          <a:extLst>
            <a:ext uri="{FF2B5EF4-FFF2-40B4-BE49-F238E27FC236}">
              <a16:creationId xmlns:a16="http://schemas.microsoft.com/office/drawing/2014/main" id="{31FC205C-BCE7-4C5F-84E1-DDD361705E05}"/>
            </a:ext>
          </a:extLst>
        </xdr:cNvPr>
        <xdr:cNvSpPr>
          <a:spLocks/>
        </xdr:cNvSpPr>
      </xdr:nvSpPr>
      <xdr:spPr>
        <a:xfrm>
          <a:off x="61979" y="51992507"/>
          <a:ext cx="0" cy="176400"/>
        </a:xfrm>
        <a:prstGeom prst="rect">
          <a:avLst/>
        </a:prstGeom>
        <a:blipFill>
          <a:blip xmlns:r="http://schemas.openxmlformats.org/officeDocument/2006/relationships" r:embed="rId1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120</xdr:row>
      <xdr:rowOff>26442</xdr:rowOff>
    </xdr:from>
    <xdr:to>
      <xdr:col>3</xdr:col>
      <xdr:colOff>1936</xdr:colOff>
      <xdr:row>121</xdr:row>
      <xdr:rowOff>12342</xdr:rowOff>
    </xdr:to>
    <xdr:sp macro="" textlink="">
      <xdr:nvSpPr>
        <xdr:cNvPr id="479" name="Прямоугольник 478">
          <a:extLst>
            <a:ext uri="{FF2B5EF4-FFF2-40B4-BE49-F238E27FC236}">
              <a16:creationId xmlns:a16="http://schemas.microsoft.com/office/drawing/2014/main" id="{FA4EBCB1-A80E-472E-A1BF-EE0A3D24C76E}"/>
            </a:ext>
          </a:extLst>
        </xdr:cNvPr>
        <xdr:cNvSpPr>
          <a:spLocks/>
        </xdr:cNvSpPr>
      </xdr:nvSpPr>
      <xdr:spPr>
        <a:xfrm>
          <a:off x="61979" y="24225385"/>
          <a:ext cx="0" cy="192728"/>
        </a:xfrm>
        <a:prstGeom prst="rect">
          <a:avLst/>
        </a:prstGeom>
        <a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</xdr:row>
      <xdr:rowOff>13221</xdr:rowOff>
    </xdr:from>
    <xdr:to>
      <xdr:col>3</xdr:col>
      <xdr:colOff>1936</xdr:colOff>
      <xdr:row>27</xdr:row>
      <xdr:rowOff>189621</xdr:rowOff>
    </xdr:to>
    <xdr:sp macro="" textlink="">
      <xdr:nvSpPr>
        <xdr:cNvPr id="480" name="Прямоугольник 479">
          <a:extLst>
            <a:ext uri="{FF2B5EF4-FFF2-40B4-BE49-F238E27FC236}">
              <a16:creationId xmlns:a16="http://schemas.microsoft.com/office/drawing/2014/main" id="{5F0BAF7D-8D06-4E35-BBB1-C694013E31BB}"/>
            </a:ext>
          </a:extLst>
        </xdr:cNvPr>
        <xdr:cNvSpPr>
          <a:spLocks/>
        </xdr:cNvSpPr>
      </xdr:nvSpPr>
      <xdr:spPr>
        <a:xfrm>
          <a:off x="61979" y="55410621"/>
          <a:ext cx="0" cy="176400"/>
        </a:xfrm>
        <a:prstGeom prst="rect">
          <a:avLst/>
        </a:prstGeom>
        <a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30</xdr:row>
      <xdr:rowOff>13221</xdr:rowOff>
    </xdr:from>
    <xdr:to>
      <xdr:col>3</xdr:col>
      <xdr:colOff>1936</xdr:colOff>
      <xdr:row>30</xdr:row>
      <xdr:rowOff>189621</xdr:rowOff>
    </xdr:to>
    <xdr:sp macro="" textlink="">
      <xdr:nvSpPr>
        <xdr:cNvPr id="481" name="Прямоугольник 480">
          <a:extLst>
            <a:ext uri="{FF2B5EF4-FFF2-40B4-BE49-F238E27FC236}">
              <a16:creationId xmlns:a16="http://schemas.microsoft.com/office/drawing/2014/main" id="{2794795E-B601-415E-8D13-2895858DA0D8}"/>
            </a:ext>
          </a:extLst>
        </xdr:cNvPr>
        <xdr:cNvSpPr>
          <a:spLocks/>
        </xdr:cNvSpPr>
      </xdr:nvSpPr>
      <xdr:spPr>
        <a:xfrm>
          <a:off x="61979" y="55617450"/>
          <a:ext cx="0" cy="176400"/>
        </a:xfrm>
        <a:prstGeom prst="rect">
          <a:avLst/>
        </a:prstGeom>
        <a:blipFill>
          <a:blip xmlns:r="http://schemas.openxmlformats.org/officeDocument/2006/relationships" r:embed="rId1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171</xdr:row>
      <xdr:rowOff>12343</xdr:rowOff>
    </xdr:from>
    <xdr:to>
      <xdr:col>3</xdr:col>
      <xdr:colOff>3298</xdr:colOff>
      <xdr:row>171</xdr:row>
      <xdr:rowOff>188743</xdr:rowOff>
    </xdr:to>
    <xdr:sp macro="" textlink="">
      <xdr:nvSpPr>
        <xdr:cNvPr id="482" name="Прямоугольник 481">
          <a:extLst>
            <a:ext uri="{FF2B5EF4-FFF2-40B4-BE49-F238E27FC236}">
              <a16:creationId xmlns:a16="http://schemas.microsoft.com/office/drawing/2014/main" id="{2AAF565B-3FCC-49D1-8735-5DE677A4D7F2}"/>
            </a:ext>
          </a:extLst>
        </xdr:cNvPr>
        <xdr:cNvSpPr>
          <a:spLocks/>
        </xdr:cNvSpPr>
      </xdr:nvSpPr>
      <xdr:spPr>
        <a:xfrm>
          <a:off x="63341" y="12808500"/>
          <a:ext cx="0" cy="176400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</xdr:row>
      <xdr:rowOff>13221</xdr:rowOff>
    </xdr:from>
    <xdr:to>
      <xdr:col>3</xdr:col>
      <xdr:colOff>1936</xdr:colOff>
      <xdr:row>22</xdr:row>
      <xdr:rowOff>189621</xdr:rowOff>
    </xdr:to>
    <xdr:sp macro="" textlink="">
      <xdr:nvSpPr>
        <xdr:cNvPr id="483" name="Прямоугольник 482">
          <a:extLst>
            <a:ext uri="{FF2B5EF4-FFF2-40B4-BE49-F238E27FC236}">
              <a16:creationId xmlns:a16="http://schemas.microsoft.com/office/drawing/2014/main" id="{55974F83-AF45-4711-8F32-FCAA28243066}"/>
            </a:ext>
          </a:extLst>
        </xdr:cNvPr>
        <xdr:cNvSpPr>
          <a:spLocks/>
        </xdr:cNvSpPr>
      </xdr:nvSpPr>
      <xdr:spPr>
        <a:xfrm>
          <a:off x="61979" y="14050350"/>
          <a:ext cx="0" cy="176400"/>
        </a:xfrm>
        <a:prstGeom prst="rect">
          <a:avLst/>
        </a:prstGeom>
        <a:blipFill>
          <a:blip xmlns:r="http://schemas.openxmlformats.org/officeDocument/2006/relationships" r:embed="rId1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29</xdr:row>
      <xdr:rowOff>13221</xdr:rowOff>
    </xdr:from>
    <xdr:to>
      <xdr:col>3</xdr:col>
      <xdr:colOff>1936</xdr:colOff>
      <xdr:row>29</xdr:row>
      <xdr:rowOff>189621</xdr:rowOff>
    </xdr:to>
    <xdr:sp macro="" textlink="">
      <xdr:nvSpPr>
        <xdr:cNvPr id="484" name="Прямоугольник 483">
          <a:extLst>
            <a:ext uri="{FF2B5EF4-FFF2-40B4-BE49-F238E27FC236}">
              <a16:creationId xmlns:a16="http://schemas.microsoft.com/office/drawing/2014/main" id="{4AA2B234-E80C-4FB8-95FF-C5CEA2EFC1E8}"/>
            </a:ext>
          </a:extLst>
        </xdr:cNvPr>
        <xdr:cNvSpPr>
          <a:spLocks/>
        </xdr:cNvSpPr>
      </xdr:nvSpPr>
      <xdr:spPr>
        <a:xfrm>
          <a:off x="61979" y="14257178"/>
          <a:ext cx="0" cy="176400"/>
        </a:xfrm>
        <a:prstGeom prst="rect">
          <a:avLst/>
        </a:prstGeom>
        <a:blipFill dpi="0" rotWithShape="1">
          <a:blip xmlns:r="http://schemas.openxmlformats.org/officeDocument/2006/relationships" r:embed="rId1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56</xdr:row>
      <xdr:rowOff>13221</xdr:rowOff>
    </xdr:from>
    <xdr:to>
      <xdr:col>3</xdr:col>
      <xdr:colOff>1936</xdr:colOff>
      <xdr:row>56</xdr:row>
      <xdr:rowOff>189621</xdr:rowOff>
    </xdr:to>
    <xdr:sp macro="" textlink="">
      <xdr:nvSpPr>
        <xdr:cNvPr id="485" name="Прямоугольник 484">
          <a:extLst>
            <a:ext uri="{FF2B5EF4-FFF2-40B4-BE49-F238E27FC236}">
              <a16:creationId xmlns:a16="http://schemas.microsoft.com/office/drawing/2014/main" id="{95576684-9A3E-42B3-AA7F-18B58462AC64}"/>
            </a:ext>
          </a:extLst>
        </xdr:cNvPr>
        <xdr:cNvSpPr>
          <a:spLocks/>
        </xdr:cNvSpPr>
      </xdr:nvSpPr>
      <xdr:spPr>
        <a:xfrm>
          <a:off x="61979" y="15911807"/>
          <a:ext cx="0" cy="176400"/>
        </a:xfrm>
        <a:prstGeom prst="rect">
          <a:avLst/>
        </a:prstGeom>
        <a:blipFill>
          <a:blip xmlns:r="http://schemas.openxmlformats.org/officeDocument/2006/relationships" r:embed="rId1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268</xdr:row>
      <xdr:rowOff>13494</xdr:rowOff>
    </xdr:from>
    <xdr:to>
      <xdr:col>3</xdr:col>
      <xdr:colOff>3298</xdr:colOff>
      <xdr:row>268</xdr:row>
      <xdr:rowOff>189894</xdr:rowOff>
    </xdr:to>
    <xdr:sp macro="" textlink="">
      <xdr:nvSpPr>
        <xdr:cNvPr id="486" name="Прямоугольник 485">
          <a:extLst>
            <a:ext uri="{FF2B5EF4-FFF2-40B4-BE49-F238E27FC236}">
              <a16:creationId xmlns:a16="http://schemas.microsoft.com/office/drawing/2014/main" id="{DA3CFCA2-A0BB-4458-B385-7798F71C8718}"/>
            </a:ext>
          </a:extLst>
        </xdr:cNvPr>
        <xdr:cNvSpPr>
          <a:spLocks/>
        </xdr:cNvSpPr>
      </xdr:nvSpPr>
      <xdr:spPr>
        <a:xfrm>
          <a:off x="63341" y="54349537"/>
          <a:ext cx="0" cy="176400"/>
        </a:xfrm>
        <a:prstGeom prst="rect">
          <a:avLst/>
        </a:prstGeom>
        <a:blipFill>
          <a:blip xmlns:r="http://schemas.openxmlformats.org/officeDocument/2006/relationships" r:embed="rId130" cstate="screen">
            <a:extLst>
              <a:ext uri="{BEBA8EAE-BF5A-486C-A8C5-ECC9F3942E4B}">
                <a14:imgProps xmlns:a14="http://schemas.microsoft.com/office/drawing/2010/main">
                  <a14:imgLayer r:embed="rId131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194</xdr:row>
      <xdr:rowOff>12343</xdr:rowOff>
    </xdr:from>
    <xdr:to>
      <xdr:col>3</xdr:col>
      <xdr:colOff>3298</xdr:colOff>
      <xdr:row>194</xdr:row>
      <xdr:rowOff>188743</xdr:rowOff>
    </xdr:to>
    <xdr:sp macro="" textlink="">
      <xdr:nvSpPr>
        <xdr:cNvPr id="487" name="Прямоугольник 486">
          <a:extLst>
            <a:ext uri="{FF2B5EF4-FFF2-40B4-BE49-F238E27FC236}">
              <a16:creationId xmlns:a16="http://schemas.microsoft.com/office/drawing/2014/main" id="{0AD19A9E-7740-4BD9-AC0E-003EE212D73B}"/>
            </a:ext>
          </a:extLst>
        </xdr:cNvPr>
        <xdr:cNvSpPr>
          <a:spLocks/>
        </xdr:cNvSpPr>
      </xdr:nvSpPr>
      <xdr:spPr>
        <a:xfrm>
          <a:off x="63341" y="22970314"/>
          <a:ext cx="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215</xdr:row>
      <xdr:rowOff>13221</xdr:rowOff>
    </xdr:from>
    <xdr:to>
      <xdr:col>3</xdr:col>
      <xdr:colOff>1936</xdr:colOff>
      <xdr:row>215</xdr:row>
      <xdr:rowOff>189621</xdr:rowOff>
    </xdr:to>
    <xdr:sp macro="" textlink="">
      <xdr:nvSpPr>
        <xdr:cNvPr id="488" name="Прямоугольник 487">
          <a:extLst>
            <a:ext uri="{FF2B5EF4-FFF2-40B4-BE49-F238E27FC236}">
              <a16:creationId xmlns:a16="http://schemas.microsoft.com/office/drawing/2014/main" id="{E23A198B-0504-4B9B-9C85-39281B289C2F}"/>
            </a:ext>
          </a:extLst>
        </xdr:cNvPr>
        <xdr:cNvSpPr>
          <a:spLocks/>
        </xdr:cNvSpPr>
      </xdr:nvSpPr>
      <xdr:spPr>
        <a:xfrm>
          <a:off x="61979" y="30732707"/>
          <a:ext cx="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62797</xdr:colOff>
      <xdr:row>132</xdr:row>
      <xdr:rowOff>0</xdr:rowOff>
    </xdr:from>
    <xdr:to>
      <xdr:col>3</xdr:col>
      <xdr:colOff>2754</xdr:colOff>
      <xdr:row>132</xdr:row>
      <xdr:rowOff>176400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A8016944-4E2F-405B-B30D-86042FEC0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97" y="36097029"/>
          <a:ext cx="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237</xdr:row>
      <xdr:rowOff>12342</xdr:rowOff>
    </xdr:from>
    <xdr:to>
      <xdr:col>3</xdr:col>
      <xdr:colOff>1936</xdr:colOff>
      <xdr:row>237</xdr:row>
      <xdr:rowOff>188742</xdr:rowOff>
    </xdr:to>
    <xdr:sp macro="" textlink="">
      <xdr:nvSpPr>
        <xdr:cNvPr id="490" name="Прямоугольник 489">
          <a:extLst>
            <a:ext uri="{FF2B5EF4-FFF2-40B4-BE49-F238E27FC236}">
              <a16:creationId xmlns:a16="http://schemas.microsoft.com/office/drawing/2014/main" id="{E8A75EE8-2A9F-42A8-98CC-FA37646EAE76}"/>
            </a:ext>
          </a:extLst>
        </xdr:cNvPr>
        <xdr:cNvSpPr>
          <a:spLocks/>
        </xdr:cNvSpPr>
      </xdr:nvSpPr>
      <xdr:spPr>
        <a:xfrm>
          <a:off x="61979" y="39734313"/>
          <a:ext cx="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247</xdr:row>
      <xdr:rowOff>13221</xdr:rowOff>
    </xdr:from>
    <xdr:to>
      <xdr:col>3</xdr:col>
      <xdr:colOff>1936</xdr:colOff>
      <xdr:row>247</xdr:row>
      <xdr:rowOff>189621</xdr:rowOff>
    </xdr:to>
    <xdr:sp macro="" textlink="">
      <xdr:nvSpPr>
        <xdr:cNvPr id="491" name="Прямоугольник 490">
          <a:extLst>
            <a:ext uri="{FF2B5EF4-FFF2-40B4-BE49-F238E27FC236}">
              <a16:creationId xmlns:a16="http://schemas.microsoft.com/office/drawing/2014/main" id="{3C97CD59-01BD-4A9B-B17A-B9CDD376B71F}"/>
            </a:ext>
          </a:extLst>
        </xdr:cNvPr>
        <xdr:cNvSpPr>
          <a:spLocks/>
        </xdr:cNvSpPr>
      </xdr:nvSpPr>
      <xdr:spPr>
        <a:xfrm>
          <a:off x="61979" y="44312635"/>
          <a:ext cx="0" cy="176400"/>
        </a:xfrm>
        <a:prstGeom prst="rect">
          <a:avLst/>
        </a:prstGeom>
        <a:blipFill>
          <a:blip xmlns:r="http://schemas.openxmlformats.org/officeDocument/2006/relationships" r:embed="rId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62797</xdr:colOff>
      <xdr:row>133</xdr:row>
      <xdr:rowOff>0</xdr:rowOff>
    </xdr:from>
    <xdr:to>
      <xdr:col>3</xdr:col>
      <xdr:colOff>2754</xdr:colOff>
      <xdr:row>133</xdr:row>
      <xdr:rowOff>176400</xdr:rowOff>
    </xdr:to>
    <xdr:sp macro="" textlink="">
      <xdr:nvSpPr>
        <xdr:cNvPr id="493" name="Прямоугольник 492">
          <a:extLst>
            <a:ext uri="{FF2B5EF4-FFF2-40B4-BE49-F238E27FC236}">
              <a16:creationId xmlns:a16="http://schemas.microsoft.com/office/drawing/2014/main" id="{BC9996A6-5AEA-4D30-A7B7-4C2C9DBDCD5E}"/>
            </a:ext>
          </a:extLst>
        </xdr:cNvPr>
        <xdr:cNvSpPr>
          <a:spLocks/>
        </xdr:cNvSpPr>
      </xdr:nvSpPr>
      <xdr:spPr>
        <a:xfrm>
          <a:off x="62797" y="51124757"/>
          <a:ext cx="0" cy="176400"/>
        </a:xfrm>
        <a:prstGeom prst="rect">
          <a:avLst/>
        </a:prstGeom>
        <a:blipFill>
          <a:blip xmlns:r="http://schemas.openxmlformats.org/officeDocument/2006/relationships" r:embed="rId1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266</xdr:row>
      <xdr:rowOff>13221</xdr:rowOff>
    </xdr:from>
    <xdr:to>
      <xdr:col>3</xdr:col>
      <xdr:colOff>1936</xdr:colOff>
      <xdr:row>266</xdr:row>
      <xdr:rowOff>189621</xdr:rowOff>
    </xdr:to>
    <xdr:sp macro="" textlink="">
      <xdr:nvSpPr>
        <xdr:cNvPr id="494" name="Прямоугольник 493">
          <a:extLst>
            <a:ext uri="{FF2B5EF4-FFF2-40B4-BE49-F238E27FC236}">
              <a16:creationId xmlns:a16="http://schemas.microsoft.com/office/drawing/2014/main" id="{C1D969E5-C9F1-4519-B1D6-164BC0C18922}"/>
            </a:ext>
          </a:extLst>
        </xdr:cNvPr>
        <xdr:cNvSpPr>
          <a:spLocks/>
        </xdr:cNvSpPr>
      </xdr:nvSpPr>
      <xdr:spPr>
        <a:xfrm>
          <a:off x="61979" y="53233478"/>
          <a:ext cx="0" cy="176400"/>
        </a:xfrm>
        <a:prstGeom prst="rect">
          <a:avLst/>
        </a:prstGeom>
        <a:blipFill>
          <a:blip xmlns:r="http://schemas.openxmlformats.org/officeDocument/2006/relationships" r:embed="rId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</xdr:row>
      <xdr:rowOff>26442</xdr:rowOff>
    </xdr:from>
    <xdr:to>
      <xdr:col>1</xdr:col>
      <xdr:colOff>1936</xdr:colOff>
      <xdr:row>2</xdr:row>
      <xdr:rowOff>12342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B2407A66-B942-4CFE-B9C6-71153872B80E}"/>
            </a:ext>
          </a:extLst>
        </xdr:cNvPr>
        <xdr:cNvSpPr>
          <a:spLocks/>
        </xdr:cNvSpPr>
      </xdr:nvSpPr>
      <xdr:spPr>
        <a:xfrm>
          <a:off x="345008" y="2247128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</xdr:row>
      <xdr:rowOff>26442</xdr:rowOff>
    </xdr:from>
    <xdr:to>
      <xdr:col>1</xdr:col>
      <xdr:colOff>1936</xdr:colOff>
      <xdr:row>3</xdr:row>
      <xdr:rowOff>12342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6CA2545C-2AF2-4B8C-8C30-DE445744A759}"/>
            </a:ext>
          </a:extLst>
        </xdr:cNvPr>
        <xdr:cNvSpPr>
          <a:spLocks/>
        </xdr:cNvSpPr>
      </xdr:nvSpPr>
      <xdr:spPr>
        <a:xfrm>
          <a:off x="345008" y="2432185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</xdr:row>
      <xdr:rowOff>26442</xdr:rowOff>
    </xdr:from>
    <xdr:to>
      <xdr:col>1</xdr:col>
      <xdr:colOff>1936</xdr:colOff>
      <xdr:row>3</xdr:row>
      <xdr:rowOff>12342</xdr:rowOff>
    </xdr:to>
    <xdr:sp macro="" textlink="">
      <xdr:nvSpPr>
        <xdr:cNvPr id="461" name="Прямоугольник 460">
          <a:extLst>
            <a:ext uri="{FF2B5EF4-FFF2-40B4-BE49-F238E27FC236}">
              <a16:creationId xmlns:a16="http://schemas.microsoft.com/office/drawing/2014/main" id="{A6BAC3FA-7E75-4412-893B-1331BD8CD42B}"/>
            </a:ext>
          </a:extLst>
        </xdr:cNvPr>
        <xdr:cNvSpPr>
          <a:spLocks/>
        </xdr:cNvSpPr>
      </xdr:nvSpPr>
      <xdr:spPr>
        <a:xfrm>
          <a:off x="345008" y="2432185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</xdr:row>
      <xdr:rowOff>26442</xdr:rowOff>
    </xdr:from>
    <xdr:to>
      <xdr:col>1</xdr:col>
      <xdr:colOff>1936</xdr:colOff>
      <xdr:row>4</xdr:row>
      <xdr:rowOff>12342</xdr:rowOff>
    </xdr:to>
    <xdr:sp macro="" textlink="">
      <xdr:nvSpPr>
        <xdr:cNvPr id="477" name="Прямоугольник 476">
          <a:extLst>
            <a:ext uri="{FF2B5EF4-FFF2-40B4-BE49-F238E27FC236}">
              <a16:creationId xmlns:a16="http://schemas.microsoft.com/office/drawing/2014/main" id="{9D4C0F59-B06C-4519-949A-51E43C83C0AB}"/>
            </a:ext>
          </a:extLst>
        </xdr:cNvPr>
        <xdr:cNvSpPr>
          <a:spLocks/>
        </xdr:cNvSpPr>
      </xdr:nvSpPr>
      <xdr:spPr>
        <a:xfrm>
          <a:off x="345008" y="2617242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</xdr:row>
      <xdr:rowOff>26442</xdr:rowOff>
    </xdr:from>
    <xdr:to>
      <xdr:col>1</xdr:col>
      <xdr:colOff>1936</xdr:colOff>
      <xdr:row>4</xdr:row>
      <xdr:rowOff>12342</xdr:rowOff>
    </xdr:to>
    <xdr:sp macro="" textlink="">
      <xdr:nvSpPr>
        <xdr:cNvPr id="492" name="Прямоугольник 491">
          <a:extLst>
            <a:ext uri="{FF2B5EF4-FFF2-40B4-BE49-F238E27FC236}">
              <a16:creationId xmlns:a16="http://schemas.microsoft.com/office/drawing/2014/main" id="{429CEFAD-DE45-472F-AA7E-9C4B92E5970A}"/>
            </a:ext>
          </a:extLst>
        </xdr:cNvPr>
        <xdr:cNvSpPr>
          <a:spLocks/>
        </xdr:cNvSpPr>
      </xdr:nvSpPr>
      <xdr:spPr>
        <a:xfrm>
          <a:off x="345008" y="2617242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</xdr:row>
      <xdr:rowOff>26442</xdr:rowOff>
    </xdr:from>
    <xdr:to>
      <xdr:col>1</xdr:col>
      <xdr:colOff>1936</xdr:colOff>
      <xdr:row>5</xdr:row>
      <xdr:rowOff>12342</xdr:rowOff>
    </xdr:to>
    <xdr:sp macro="" textlink="">
      <xdr:nvSpPr>
        <xdr:cNvPr id="495" name="Прямоугольник 494">
          <a:extLst>
            <a:ext uri="{FF2B5EF4-FFF2-40B4-BE49-F238E27FC236}">
              <a16:creationId xmlns:a16="http://schemas.microsoft.com/office/drawing/2014/main" id="{ECC75CD1-2614-4521-9BF9-3B666CA81A9A}"/>
            </a:ext>
          </a:extLst>
        </xdr:cNvPr>
        <xdr:cNvSpPr>
          <a:spLocks/>
        </xdr:cNvSpPr>
      </xdr:nvSpPr>
      <xdr:spPr>
        <a:xfrm>
          <a:off x="345008" y="2802299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</xdr:row>
      <xdr:rowOff>13221</xdr:rowOff>
    </xdr:from>
    <xdr:to>
      <xdr:col>1</xdr:col>
      <xdr:colOff>1936</xdr:colOff>
      <xdr:row>4</xdr:row>
      <xdr:rowOff>189621</xdr:rowOff>
    </xdr:to>
    <xdr:sp macro="" textlink="">
      <xdr:nvSpPr>
        <xdr:cNvPr id="496" name="Прямоугольник 495">
          <a:extLst>
            <a:ext uri="{FF2B5EF4-FFF2-40B4-BE49-F238E27FC236}">
              <a16:creationId xmlns:a16="http://schemas.microsoft.com/office/drawing/2014/main" id="{257FA71B-D14E-4377-B5B9-843E92A9713D}"/>
            </a:ext>
          </a:extLst>
        </xdr:cNvPr>
        <xdr:cNvSpPr>
          <a:spLocks/>
        </xdr:cNvSpPr>
      </xdr:nvSpPr>
      <xdr:spPr>
        <a:xfrm>
          <a:off x="345008" y="2789078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6</xdr:row>
      <xdr:rowOff>26442</xdr:rowOff>
    </xdr:from>
    <xdr:to>
      <xdr:col>1</xdr:col>
      <xdr:colOff>1936</xdr:colOff>
      <xdr:row>7</xdr:row>
      <xdr:rowOff>12342</xdr:rowOff>
    </xdr:to>
    <xdr:sp macro="" textlink="">
      <xdr:nvSpPr>
        <xdr:cNvPr id="497" name="Прямоугольник 496">
          <a:extLst>
            <a:ext uri="{FF2B5EF4-FFF2-40B4-BE49-F238E27FC236}">
              <a16:creationId xmlns:a16="http://schemas.microsoft.com/office/drawing/2014/main" id="{C4DC231C-4A1E-4C42-AD55-3AE3E300F408}"/>
            </a:ext>
          </a:extLst>
        </xdr:cNvPr>
        <xdr:cNvSpPr>
          <a:spLocks/>
        </xdr:cNvSpPr>
      </xdr:nvSpPr>
      <xdr:spPr>
        <a:xfrm>
          <a:off x="345008" y="211499"/>
          <a:ext cx="0" cy="247157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</xdr:row>
      <xdr:rowOff>26442</xdr:rowOff>
    </xdr:from>
    <xdr:to>
      <xdr:col>1</xdr:col>
      <xdr:colOff>1936</xdr:colOff>
      <xdr:row>8</xdr:row>
      <xdr:rowOff>12342</xdr:rowOff>
    </xdr:to>
    <xdr:sp macro="" textlink="">
      <xdr:nvSpPr>
        <xdr:cNvPr id="498" name="Прямоугольник 497">
          <a:extLst>
            <a:ext uri="{FF2B5EF4-FFF2-40B4-BE49-F238E27FC236}">
              <a16:creationId xmlns:a16="http://schemas.microsoft.com/office/drawing/2014/main" id="{0EF79ED4-55C7-4D50-8891-0E5857E6313C}"/>
            </a:ext>
          </a:extLst>
        </xdr:cNvPr>
        <xdr:cNvSpPr>
          <a:spLocks/>
        </xdr:cNvSpPr>
      </xdr:nvSpPr>
      <xdr:spPr>
        <a:xfrm>
          <a:off x="345008" y="472756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</xdr:row>
      <xdr:rowOff>26442</xdr:rowOff>
    </xdr:from>
    <xdr:to>
      <xdr:col>1</xdr:col>
      <xdr:colOff>1936</xdr:colOff>
      <xdr:row>8</xdr:row>
      <xdr:rowOff>12342</xdr:rowOff>
    </xdr:to>
    <xdr:sp macro="" textlink="">
      <xdr:nvSpPr>
        <xdr:cNvPr id="499" name="Прямоугольник 498">
          <a:extLst>
            <a:ext uri="{FF2B5EF4-FFF2-40B4-BE49-F238E27FC236}">
              <a16:creationId xmlns:a16="http://schemas.microsoft.com/office/drawing/2014/main" id="{C49A5289-C18E-4C48-81CF-28ED0EFCFFD8}"/>
            </a:ext>
          </a:extLst>
        </xdr:cNvPr>
        <xdr:cNvSpPr>
          <a:spLocks/>
        </xdr:cNvSpPr>
      </xdr:nvSpPr>
      <xdr:spPr>
        <a:xfrm>
          <a:off x="345008" y="472756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</xdr:row>
      <xdr:rowOff>26442</xdr:rowOff>
    </xdr:from>
    <xdr:to>
      <xdr:col>1</xdr:col>
      <xdr:colOff>1936</xdr:colOff>
      <xdr:row>9</xdr:row>
      <xdr:rowOff>12342</xdr:rowOff>
    </xdr:to>
    <xdr:sp macro="" textlink="">
      <xdr:nvSpPr>
        <xdr:cNvPr id="500" name="Прямоугольник 499">
          <a:extLst>
            <a:ext uri="{FF2B5EF4-FFF2-40B4-BE49-F238E27FC236}">
              <a16:creationId xmlns:a16="http://schemas.microsoft.com/office/drawing/2014/main" id="{F12AEF8F-6A0E-4393-B210-924DBC31088B}"/>
            </a:ext>
          </a:extLst>
        </xdr:cNvPr>
        <xdr:cNvSpPr>
          <a:spLocks/>
        </xdr:cNvSpPr>
      </xdr:nvSpPr>
      <xdr:spPr>
        <a:xfrm>
          <a:off x="345008" y="657813"/>
          <a:ext cx="0" cy="170958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</xdr:row>
      <xdr:rowOff>26442</xdr:rowOff>
    </xdr:from>
    <xdr:to>
      <xdr:col>1</xdr:col>
      <xdr:colOff>1936</xdr:colOff>
      <xdr:row>9</xdr:row>
      <xdr:rowOff>12342</xdr:rowOff>
    </xdr:to>
    <xdr:sp macro="" textlink="">
      <xdr:nvSpPr>
        <xdr:cNvPr id="501" name="Прямоугольник 500">
          <a:extLst>
            <a:ext uri="{FF2B5EF4-FFF2-40B4-BE49-F238E27FC236}">
              <a16:creationId xmlns:a16="http://schemas.microsoft.com/office/drawing/2014/main" id="{49B95ACD-1777-42C8-A4D5-3500E7756AC5}"/>
            </a:ext>
          </a:extLst>
        </xdr:cNvPr>
        <xdr:cNvSpPr>
          <a:spLocks/>
        </xdr:cNvSpPr>
      </xdr:nvSpPr>
      <xdr:spPr>
        <a:xfrm>
          <a:off x="345008" y="657813"/>
          <a:ext cx="0" cy="170958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</xdr:row>
      <xdr:rowOff>26442</xdr:rowOff>
    </xdr:from>
    <xdr:to>
      <xdr:col>1</xdr:col>
      <xdr:colOff>1936</xdr:colOff>
      <xdr:row>10</xdr:row>
      <xdr:rowOff>12342</xdr:rowOff>
    </xdr:to>
    <xdr:sp macro="" textlink="">
      <xdr:nvSpPr>
        <xdr:cNvPr id="502" name="Прямоугольник 501">
          <a:extLst>
            <a:ext uri="{FF2B5EF4-FFF2-40B4-BE49-F238E27FC236}">
              <a16:creationId xmlns:a16="http://schemas.microsoft.com/office/drawing/2014/main" id="{57C55717-01C0-4215-8EAF-37EF7E74C274}"/>
            </a:ext>
          </a:extLst>
        </xdr:cNvPr>
        <xdr:cNvSpPr>
          <a:spLocks/>
        </xdr:cNvSpPr>
      </xdr:nvSpPr>
      <xdr:spPr>
        <a:xfrm>
          <a:off x="345008" y="842871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</xdr:row>
      <xdr:rowOff>13221</xdr:rowOff>
    </xdr:from>
    <xdr:to>
      <xdr:col>1</xdr:col>
      <xdr:colOff>1936</xdr:colOff>
      <xdr:row>9</xdr:row>
      <xdr:rowOff>189621</xdr:rowOff>
    </xdr:to>
    <xdr:sp macro="" textlink="">
      <xdr:nvSpPr>
        <xdr:cNvPr id="503" name="Прямоугольник 502">
          <a:extLst>
            <a:ext uri="{FF2B5EF4-FFF2-40B4-BE49-F238E27FC236}">
              <a16:creationId xmlns:a16="http://schemas.microsoft.com/office/drawing/2014/main" id="{356E61A2-8795-4F29-AAC8-40622F333ED0}"/>
            </a:ext>
          </a:extLst>
        </xdr:cNvPr>
        <xdr:cNvSpPr>
          <a:spLocks/>
        </xdr:cNvSpPr>
      </xdr:nvSpPr>
      <xdr:spPr>
        <a:xfrm>
          <a:off x="345008" y="829650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507543</xdr:colOff>
      <xdr:row>4</xdr:row>
      <xdr:rowOff>66676</xdr:rowOff>
    </xdr:from>
    <xdr:to>
      <xdr:col>14</xdr:col>
      <xdr:colOff>533451</xdr:colOff>
      <xdr:row>23</xdr:row>
      <xdr:rowOff>46350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52EE257-89C7-12D7-F823-467A9DF49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0893" y="971551"/>
          <a:ext cx="5283708" cy="341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48986</xdr:colOff>
      <xdr:row>3</xdr:row>
      <xdr:rowOff>49183</xdr:rowOff>
    </xdr:from>
    <xdr:to>
      <xdr:col>7</xdr:col>
      <xdr:colOff>239486</xdr:colOff>
      <xdr:row>25</xdr:row>
      <xdr:rowOff>112937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D1030B7-EAED-E2A2-9335-36DF34616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86" y="773083"/>
          <a:ext cx="4791075" cy="4045204"/>
        </a:xfrm>
        <a:prstGeom prst="rect">
          <a:avLst/>
        </a:prstGeom>
      </xdr:spPr>
    </xdr:pic>
    <xdr:clientData/>
  </xdr:twoCellAnchor>
  <xdr:twoCellAnchor editAs="oneCell">
    <xdr:from>
      <xdr:col>14</xdr:col>
      <xdr:colOff>229960</xdr:colOff>
      <xdr:row>3</xdr:row>
      <xdr:rowOff>58510</xdr:rowOff>
    </xdr:from>
    <xdr:to>
      <xdr:col>18</xdr:col>
      <xdr:colOff>645932</xdr:colOff>
      <xdr:row>24</xdr:row>
      <xdr:rowOff>168729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713FD9B-F5A4-49E3-B4B8-88D2EB1B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31110" y="782410"/>
          <a:ext cx="3044872" cy="39106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C9C124-B65F-410F-AFD6-6A950C1A20D1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240D302-E4E0-4A21-B688-C5C5C5AA1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64</xdr:row>
      <xdr:rowOff>0</xdr:rowOff>
    </xdr:from>
    <xdr:to>
      <xdr:col>5</xdr:col>
      <xdr:colOff>171781</xdr:colOff>
      <xdr:row>66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950EA72-2650-4F40-A21A-E42FBBD79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002000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76</xdr:row>
      <xdr:rowOff>0</xdr:rowOff>
    </xdr:from>
    <xdr:to>
      <xdr:col>6</xdr:col>
      <xdr:colOff>152813</xdr:colOff>
      <xdr:row>78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365D8DE-D73B-4C8A-ABCC-1CA83820C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8881271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CF5C181-4B73-462C-9DEA-878BABF72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9CFE3EB-8FF7-47F1-8F05-E1E9183A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94</xdr:row>
      <xdr:rowOff>0</xdr:rowOff>
    </xdr:from>
    <xdr:to>
      <xdr:col>9</xdr:col>
      <xdr:colOff>172121</xdr:colOff>
      <xdr:row>96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35B4283-DFEA-4EEB-9C28-BD68AB89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4530957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102</xdr:row>
      <xdr:rowOff>161925</xdr:rowOff>
    </xdr:from>
    <xdr:to>
      <xdr:col>15</xdr:col>
      <xdr:colOff>647700</xdr:colOff>
      <xdr:row>118</xdr:row>
      <xdr:rowOff>95251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F96315B-4CAF-489A-8A09-CCE4FB707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623611"/>
          <a:ext cx="9514114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2266A4A-317E-4824-BAE0-CCE1ED94B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3919B29-AC42-4D58-9F96-F773DB47A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503854"/>
          <a:ext cx="5639535" cy="4749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943867-DB57-4960-9F5D-D2D57326FA47}" name="Таблица33" displayName="Таблица33" ref="B40:AF382" totalsRowShown="0" headerRowDxfId="44" dataDxfId="42" headerRowBorderDxfId="43" tableBorderDxfId="41" totalsRowBorderDxfId="40">
  <autoFilter ref="B40:AF382" xr:uid="{89F24D54-533C-42BA-B51C-52FAF2BC905B}">
    <filterColumn colId="0">
      <filters blank="1">
        <filter val="+"/>
      </filters>
    </filterColumn>
  </autoFilter>
  <tableColumns count="31">
    <tableColumn id="30" xr3:uid="{DD0E7AC3-3C35-43B3-AD4F-42B28B548F59}" name="***" dataDxfId="39"/>
    <tableColumn id="3" xr3:uid="{70D6F761-EDC9-4FA0-8228-FCB3BD7B4D97}" name="Артикул " dataDxfId="38"/>
    <tableColumn id="4" xr3:uid="{7323E83D-1E96-4B3A-A671-FCE02799883E}" name="Соглашение" dataDxfId="37"/>
    <tableColumn id="5" xr3:uid="{3A4342BE-D597-4117-8AF0-A3E2BD9AC06B}" name="Палитра оттенков" dataDxfId="36"/>
    <tableColumn id="6" xr3:uid="{0BDC7747-BD68-4938-9225-6335068AB3AE}" name="Вид" dataDxfId="35"/>
    <tableColumn id="7" xr3:uid="{1CE72794-AE66-4786-9F58-D429B1C3533F}" name="Cорт" dataDxfId="34"/>
    <tableColumn id="8" xr3:uid="{D147A316-CCB9-48DC-B284-691B8707E3A6}" name="Столбец1" dataDxfId="33"/>
    <tableColumn id="9" xr3:uid="{C9AA72E2-C5EE-4A3B-A84D-E69A1446C6FF}" name="Размер (глазков)" dataDxfId="32"/>
    <tableColumn id="10" xr3:uid="{30934A67-F345-4EAA-9372-A23058FB9C1F}" name="Вместимость в ящик шт." dataDxfId="31"/>
    <tableColumn id="28" xr3:uid="{23256A27-3990-4186-8117-CF1F763B92CE}" name="Производство" dataDxfId="30"/>
    <tableColumn id="11" xr3:uid="{66D542AE-C242-41BC-A0CF-892EB150B96D}" name="Цена при заказе от ящика" dataDxfId="29"/>
    <tableColumn id="12" xr3:uid="{91E43FC1-25D5-46FE-8C43-804E95641511}" name="Цена при заказе от 15 шт до ящика" dataDxfId="28"/>
    <tableColumn id="13" xr3:uid="{FF51A288-7A5E-492A-A454-DD199C3292A6}" name="Цена при заказе 10 шт" dataDxfId="27"/>
    <tableColumn id="14" xr3:uid="{343FC509-C35B-4C13-B60F-D7271747D964}" name="Цена при заказе 5 шт" dataDxfId="26"/>
    <tableColumn id="15" xr3:uid="{48782E84-B1E5-4363-8377-E5A15E3385AD}" name="Кратность заказа" dataDxfId="25"/>
    <tableColumn id="16" xr3:uid="{5164E70F-9371-4A16-A892-7858A16D5D52}" name="Заказ корней, шт._x000a_↓" dataDxfId="24"/>
    <tableColumn id="17" xr3:uid="{F1F1CDCA-9D0D-4771-9EBA-E012DAC27B97}" name="Ящиков (рассчетно)" dataDxfId="23"/>
    <tableColumn id="18" xr3:uid="{59DBC68A-7844-4F57-8EDB-83C31E6ACE91}" name="Сумма" dataDxfId="22"/>
    <tableColumn id="19" xr3:uid="{5054F4F2-4115-4A7E-95E7-70DC4C76EB65}" name="Подтверждение" dataDxfId="21"/>
    <tableColumn id="23" xr3:uid="{E8881ED5-80C4-494D-9781-4AFBC8685ED7}" name="Этикетка артикул" dataDxfId="20" dataCellStyle="Обычный 2 3"/>
    <tableColumn id="26" xr3:uid="{6AC36B75-611A-4888-A5DF-9A53A7F8C35A}" name="Стикер артикул" dataDxfId="19" dataCellStyle="Обычный 2 3"/>
    <tableColumn id="29" xr3:uid="{F9490FB2-1190-4FFA-B4EA-0D81A5E78D65}" name="Кол-во бесплатной маркировки" dataDxfId="18" dataCellStyle="Обычный 2 3"/>
    <tableColumn id="1" xr3:uid="{C75C2BE3-33A9-47B7-A6C0-FDB29C1F2360}" name="Этикетки, шт" dataDxfId="17" dataCellStyle="Обычный 5 2 3"/>
    <tableColumn id="2" xr3:uid="{9C65AD6E-818F-44C9-9EC0-7250B4CE96CE}" name="Стикеры, шт" dataDxfId="16" dataCellStyle="Обычный 5 2 3"/>
    <tableColumn id="20" xr3:uid="{A2D36C8F-BC62-4E43-9A9B-073A78DA97E7}" name="Тип цветка" dataDxfId="15"/>
    <tableColumn id="21" xr3:uid="{A2B795D2-185A-43FF-A5E8-C9221F4F3D4C}" name="Высота" dataDxfId="14"/>
    <tableColumn id="22" xr3:uid="{505EF3DE-586A-4A10-B838-416E57FF5D63}" name="Диаметр цветка" dataDxfId="13"/>
    <tableColumn id="24" xr3:uid="{26F50039-2392-4A78-BB7D-7477AB2820DA}" name="Аромат" dataDxfId="12"/>
    <tableColumn id="25" xr3:uid="{2E6DF27B-F4B6-4E93-8775-2C6D42034738}" name="Применение в срезке" dataDxfId="11"/>
    <tableColumn id="32" xr3:uid="{235FB186-37AC-4FAE-9E3C-489A13473BEE}" name="Селекция" dataDxfId="10" dataCellStyle="Обычный 2 4"/>
    <tableColumn id="27" xr3:uid="{3A86F77C-829E-42D4-A3D0-8CCE08684D00}" name="Особенность сорта" dataDxfId="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753C50C-A355-4524-B6A7-48F1E80820AD}" name="Таблица79" displayName="Таблица79" ref="M1:M346" totalsRowShown="0" headerRowDxfId="8" dataDxfId="6" headerRowBorderDxfId="7" tableBorderDxfId="5">
  <autoFilter ref="M1:M346" xr:uid="{C753C50C-A355-4524-B6A7-48F1E80820AD}"/>
  <tableColumns count="1">
    <tableColumn id="1" xr3:uid="{F0E9A839-0B39-4810-92F9-11519EE0A613}" name="Сорт на латыни (Растения)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C298-D373-4E10-B611-BD1365448E1A}">
  <sheetPr codeName="Лист2">
    <pageSetUpPr fitToPage="1"/>
  </sheetPr>
  <dimension ref="A1:AH385"/>
  <sheetViews>
    <sheetView showGridLines="0" tabSelected="1" zoomScale="90" zoomScaleNormal="90" workbookViewId="0">
      <selection activeCell="Q43" sqref="Q43"/>
    </sheetView>
  </sheetViews>
  <sheetFormatPr defaultColWidth="11.33203125" defaultRowHeight="14.4" outlineLevelCol="1"/>
  <cols>
    <col min="1" max="1" width="4.33203125" style="48" customWidth="1"/>
    <col min="2" max="2" width="9.21875" style="50" hidden="1" customWidth="1" outlineLevel="1"/>
    <col min="3" max="3" width="13.88671875" style="48" hidden="1" customWidth="1" outlineLevel="1"/>
    <col min="4" max="4" width="10.5546875" style="48" hidden="1" customWidth="1" outlineLevel="1"/>
    <col min="5" max="5" width="7.6640625" style="48" customWidth="1" collapsed="1"/>
    <col min="6" max="6" width="6.33203125" style="48" customWidth="1"/>
    <col min="7" max="7" width="21.77734375" style="48" customWidth="1"/>
    <col min="8" max="8" width="6" style="49" customWidth="1"/>
    <col min="9" max="9" width="8.109375" style="49" customWidth="1"/>
    <col min="10" max="11" width="8.33203125" style="51" customWidth="1"/>
    <col min="12" max="12" width="9.109375" style="49" customWidth="1"/>
    <col min="13" max="15" width="9.109375" style="50" customWidth="1"/>
    <col min="16" max="16" width="5.33203125" style="49" customWidth="1"/>
    <col min="17" max="17" width="10.33203125" style="49" customWidth="1"/>
    <col min="20" max="20" width="12.33203125" style="49" customWidth="1"/>
    <col min="21" max="22" width="10.33203125" style="49" hidden="1" customWidth="1" outlineLevel="1"/>
    <col min="23" max="23" width="11.109375" style="49" customWidth="1" collapsed="1"/>
    <col min="24" max="24" width="10.5546875" style="52" customWidth="1"/>
    <col min="25" max="25" width="9.88671875" style="52" customWidth="1"/>
    <col min="26" max="27" width="10.33203125" style="49" customWidth="1"/>
    <col min="28" max="28" width="16.88671875" style="49" customWidth="1"/>
    <col min="29" max="29" width="11.109375" style="49" customWidth="1"/>
    <col min="30" max="30" width="8.33203125" style="49" customWidth="1"/>
    <col min="31" max="31" width="9.33203125" style="50" customWidth="1"/>
    <col min="32" max="32" width="15.44140625" style="50" customWidth="1"/>
    <col min="33" max="33" width="30.5546875" style="49" customWidth="1"/>
    <col min="34" max="34" width="40.109375" style="48" customWidth="1"/>
    <col min="35" max="35" width="5.5546875" style="49" customWidth="1"/>
    <col min="36" max="16384" width="11.33203125" style="49"/>
  </cols>
  <sheetData>
    <row r="1" spans="1:33" s="5" customFormat="1" ht="17.25" customHeight="1">
      <c r="A1" s="4">
        <v>46196</v>
      </c>
      <c r="B1" s="6"/>
      <c r="C1" s="7"/>
      <c r="D1" s="7"/>
      <c r="E1" s="7"/>
      <c r="F1" s="7"/>
      <c r="G1" s="7"/>
      <c r="J1" s="8"/>
      <c r="K1" s="8"/>
      <c r="M1" s="6"/>
      <c r="N1" s="6"/>
      <c r="O1" s="6"/>
      <c r="S1" s="7"/>
      <c r="T1" s="7"/>
      <c r="U1" s="7"/>
      <c r="V1" s="7"/>
      <c r="W1" s="7"/>
      <c r="AC1" s="6"/>
      <c r="AD1" s="6"/>
      <c r="AF1" s="14"/>
    </row>
    <row r="2" spans="1:33" s="10" customFormat="1" ht="49.35" customHeight="1">
      <c r="A2" s="9"/>
      <c r="B2" s="11"/>
      <c r="F2" s="12"/>
      <c r="G2" s="12"/>
      <c r="H2" s="12"/>
      <c r="M2" s="298" t="s">
        <v>1338</v>
      </c>
      <c r="O2" s="12"/>
      <c r="P2" s="12"/>
      <c r="Q2" s="12"/>
      <c r="R2" s="12"/>
      <c r="T2" s="327" t="s">
        <v>825</v>
      </c>
      <c r="U2" s="327"/>
      <c r="V2" s="327"/>
      <c r="W2" s="327"/>
      <c r="X2" s="327"/>
      <c r="Y2" s="177"/>
      <c r="Z2" s="201"/>
      <c r="AA2" s="13"/>
      <c r="AB2" s="118"/>
      <c r="AC2" s="118"/>
      <c r="AE2" s="117"/>
    </row>
    <row r="3" spans="1:33" s="10" customFormat="1" ht="27" customHeight="1">
      <c r="A3" s="9"/>
      <c r="B3" s="11"/>
      <c r="F3" s="12"/>
      <c r="G3" s="12"/>
      <c r="H3" s="12"/>
      <c r="K3"/>
      <c r="M3" s="156"/>
      <c r="O3" s="12"/>
      <c r="P3" s="12"/>
      <c r="Q3" s="12"/>
      <c r="R3" s="12"/>
      <c r="T3" s="178" t="s">
        <v>828</v>
      </c>
      <c r="U3" s="177"/>
      <c r="V3" s="177"/>
      <c r="W3" s="177"/>
      <c r="X3" s="177"/>
      <c r="Y3" s="177"/>
      <c r="Z3" s="177"/>
      <c r="AA3" s="13"/>
      <c r="AB3" s="118"/>
      <c r="AC3" s="118"/>
      <c r="AE3" s="117"/>
    </row>
    <row r="4" spans="1:33" s="10" customFormat="1" ht="15.9" customHeight="1">
      <c r="A4" s="9"/>
      <c r="B4" s="11"/>
      <c r="F4" s="12"/>
      <c r="G4" s="12"/>
      <c r="H4" s="12"/>
      <c r="M4" s="156"/>
      <c r="O4" s="12"/>
      <c r="P4" s="12"/>
      <c r="Q4" s="12"/>
      <c r="R4" s="12"/>
      <c r="U4" s="178"/>
      <c r="V4" s="178"/>
      <c r="W4" s="178"/>
      <c r="X4" s="12"/>
      <c r="Y4" s="12"/>
      <c r="Z4" s="12"/>
      <c r="AA4" s="13"/>
      <c r="AB4" s="118"/>
      <c r="AC4" s="118"/>
      <c r="AE4" s="117"/>
    </row>
    <row r="5" spans="1:33" s="10" customFormat="1" ht="15.9" customHeight="1">
      <c r="A5" s="9"/>
      <c r="B5" s="11"/>
      <c r="F5" s="12"/>
      <c r="G5" s="12"/>
      <c r="H5" s="12"/>
      <c r="M5" s="156"/>
      <c r="O5" s="12"/>
      <c r="P5" s="12"/>
      <c r="Q5" s="12"/>
      <c r="R5" s="12"/>
      <c r="T5" s="178"/>
      <c r="U5" s="178"/>
      <c r="V5" s="178"/>
      <c r="W5" s="178"/>
      <c r="X5" s="12"/>
      <c r="Y5" s="12"/>
      <c r="Z5" s="12"/>
      <c r="AA5" s="13"/>
      <c r="AB5" s="118"/>
      <c r="AC5" s="118"/>
      <c r="AE5" s="117"/>
    </row>
    <row r="6" spans="1:33" s="5" customFormat="1" ht="15.75" customHeight="1">
      <c r="A6" s="14"/>
      <c r="B6" s="11"/>
      <c r="C6" s="16"/>
      <c r="D6" s="16"/>
      <c r="E6" s="16"/>
      <c r="F6" s="16"/>
      <c r="G6" s="16"/>
      <c r="H6" s="15"/>
      <c r="I6" s="15"/>
      <c r="M6" s="17" t="s">
        <v>826</v>
      </c>
      <c r="O6" s="18"/>
      <c r="P6" s="18"/>
      <c r="Z6" s="177"/>
      <c r="AA6" s="19"/>
      <c r="AB6" s="19"/>
      <c r="AC6" s="6"/>
      <c r="AD6" s="6"/>
      <c r="AF6" s="14"/>
    </row>
    <row r="7" spans="1:33" s="5" customFormat="1" ht="15.6" customHeight="1">
      <c r="A7" s="14"/>
      <c r="B7" s="11"/>
      <c r="C7" s="16"/>
      <c r="D7" s="16"/>
      <c r="E7" s="16"/>
      <c r="F7" s="16"/>
      <c r="G7" s="16"/>
      <c r="H7" s="16"/>
      <c r="J7" s="127"/>
      <c r="K7" s="127"/>
      <c r="L7" s="343" t="s">
        <v>827</v>
      </c>
      <c r="M7" s="343"/>
      <c r="N7" s="343"/>
      <c r="Q7" s="19"/>
      <c r="R7" s="19"/>
      <c r="T7" s="19"/>
      <c r="U7" s="19"/>
      <c r="V7" s="19"/>
      <c r="W7" s="19"/>
      <c r="X7" s="19"/>
      <c r="Y7" s="19"/>
      <c r="Z7" s="177"/>
      <c r="AC7" s="119"/>
      <c r="AD7" s="6"/>
      <c r="AE7" s="6"/>
      <c r="AF7" s="14"/>
    </row>
    <row r="8" spans="1:33" s="5" customFormat="1" ht="15.6" customHeight="1">
      <c r="A8" s="14"/>
      <c r="B8" s="11"/>
      <c r="C8" s="16"/>
      <c r="D8" s="16"/>
      <c r="E8" s="16"/>
      <c r="F8" s="16"/>
      <c r="G8"/>
      <c r="H8" s="15"/>
      <c r="I8" s="15"/>
      <c r="J8" s="20"/>
      <c r="K8" s="20"/>
      <c r="N8" s="21" t="s">
        <v>1486</v>
      </c>
      <c r="O8" s="173" t="s">
        <v>1806</v>
      </c>
      <c r="T8" s="22"/>
      <c r="U8" s="22"/>
      <c r="V8" s="22"/>
      <c r="W8" s="22"/>
      <c r="AA8" s="19"/>
      <c r="AB8" s="19"/>
      <c r="AC8" s="6"/>
      <c r="AD8" s="6"/>
      <c r="AF8" s="14"/>
    </row>
    <row r="9" spans="1:33" s="5" customFormat="1" ht="8.25" customHeight="1">
      <c r="A9" s="14"/>
      <c r="B9" s="11"/>
      <c r="C9" s="16"/>
      <c r="D9" s="16"/>
      <c r="E9" s="16"/>
      <c r="F9" s="16"/>
      <c r="G9" s="16"/>
      <c r="H9" s="15"/>
      <c r="I9" s="15"/>
      <c r="J9" s="20"/>
      <c r="K9" s="20"/>
      <c r="L9" s="15"/>
      <c r="M9" s="6"/>
      <c r="N9" s="6"/>
      <c r="O9" s="6"/>
      <c r="P9" s="6"/>
      <c r="Z9" s="19"/>
      <c r="AA9" s="19"/>
      <c r="AB9" s="19"/>
      <c r="AC9" s="6"/>
      <c r="AD9" s="6"/>
      <c r="AF9" s="14"/>
    </row>
    <row r="10" spans="1:33" s="26" customFormat="1" ht="15" customHeight="1">
      <c r="A10" s="23"/>
      <c r="B10" s="25"/>
      <c r="F10" s="27" t="s">
        <v>829</v>
      </c>
      <c r="G10" s="27"/>
      <c r="J10" s="28"/>
      <c r="K10" s="28"/>
      <c r="L10" s="24"/>
      <c r="R10" s="344">
        <v>93.586299999999994</v>
      </c>
      <c r="S10" s="345"/>
      <c r="T10" s="29" t="s">
        <v>1810</v>
      </c>
      <c r="U10" s="29"/>
      <c r="V10" s="29"/>
      <c r="W10" s="29"/>
      <c r="Z10" s="30"/>
      <c r="AA10" s="30"/>
      <c r="AB10" s="30"/>
      <c r="AC10" s="23"/>
      <c r="AD10" s="33"/>
      <c r="AE10" s="120"/>
      <c r="AF10" s="32"/>
      <c r="AG10" s="23"/>
    </row>
    <row r="11" spans="1:33" s="26" customFormat="1" ht="15" customHeight="1">
      <c r="A11" s="23"/>
      <c r="B11" s="25"/>
      <c r="F11" s="27" t="s">
        <v>1123</v>
      </c>
      <c r="G11" s="27"/>
      <c r="I11"/>
      <c r="J11" s="28"/>
      <c r="K11" s="28"/>
      <c r="L11" s="24"/>
      <c r="R11" s="346" t="s">
        <v>830</v>
      </c>
      <c r="S11" s="347"/>
      <c r="T11" s="34" t="s">
        <v>831</v>
      </c>
      <c r="U11" s="34"/>
      <c r="V11" s="34"/>
      <c r="W11" s="34"/>
      <c r="Z11" s="30"/>
      <c r="AA11" s="30"/>
      <c r="AB11" s="30"/>
      <c r="AC11" s="23"/>
      <c r="AD11" s="33"/>
      <c r="AE11" s="120"/>
      <c r="AF11" s="32"/>
      <c r="AG11" s="23"/>
    </row>
    <row r="12" spans="1:33" s="26" customFormat="1" ht="15" customHeight="1">
      <c r="A12" s="23"/>
      <c r="B12" s="25"/>
      <c r="F12" s="64" t="s">
        <v>1124</v>
      </c>
      <c r="G12" s="35"/>
      <c r="J12" s="28"/>
      <c r="K12" s="28"/>
      <c r="L12" s="24"/>
      <c r="R12" s="341">
        <f>SUM(Q43:Q373)</f>
        <v>0</v>
      </c>
      <c r="S12" s="342"/>
      <c r="T12" s="29" t="s">
        <v>818</v>
      </c>
      <c r="U12" s="29"/>
      <c r="V12" s="29"/>
      <c r="W12" s="29"/>
      <c r="Z12" s="30"/>
      <c r="AA12" s="30"/>
      <c r="AB12" s="30"/>
      <c r="AC12" s="23"/>
      <c r="AD12" s="33"/>
      <c r="AE12" s="120"/>
      <c r="AF12" s="32"/>
      <c r="AG12" s="23"/>
    </row>
    <row r="13" spans="1:33" s="26" customFormat="1" ht="15" customHeight="1">
      <c r="A13" s="23"/>
      <c r="B13" s="25"/>
      <c r="F13" s="35" t="s">
        <v>1489</v>
      </c>
      <c r="G13" s="36"/>
      <c r="H13"/>
      <c r="J13" s="28"/>
      <c r="K13" s="28"/>
      <c r="L13" s="24"/>
      <c r="R13" s="341">
        <f>ROUNDUP(SUM(R43:R373),0)</f>
        <v>0</v>
      </c>
      <c r="S13" s="342"/>
      <c r="T13" s="29" t="s">
        <v>819</v>
      </c>
      <c r="U13" s="29"/>
      <c r="V13" s="29"/>
      <c r="W13" s="29"/>
      <c r="Z13" s="30"/>
      <c r="AA13" s="30"/>
      <c r="AB13" s="30"/>
      <c r="AC13" s="31"/>
      <c r="AD13" s="120"/>
      <c r="AE13" s="39"/>
      <c r="AF13" s="32"/>
      <c r="AG13" s="23"/>
    </row>
    <row r="14" spans="1:33" s="26" customFormat="1" ht="15" customHeight="1">
      <c r="A14" s="23"/>
      <c r="B14" s="25"/>
      <c r="G14"/>
      <c r="H14"/>
      <c r="J14" s="28"/>
      <c r="K14" s="28"/>
      <c r="L14" s="24"/>
      <c r="N14" s="38"/>
      <c r="O14" s="38"/>
      <c r="P14" s="38"/>
      <c r="Q14" s="38"/>
      <c r="R14" s="348">
        <f>SUMIF(D40:D373,"евро",S40:S373)</f>
        <v>0</v>
      </c>
      <c r="S14" s="349"/>
      <c r="T14" s="29" t="s">
        <v>832</v>
      </c>
      <c r="U14" s="29"/>
      <c r="V14" s="29"/>
      <c r="W14" s="29"/>
      <c r="X14" s="38"/>
      <c r="Y14" s="38"/>
      <c r="Z14" s="39"/>
      <c r="AA14" s="39"/>
      <c r="AB14" s="39"/>
      <c r="AC14" s="35"/>
      <c r="AD14" s="121"/>
      <c r="AE14" s="33"/>
      <c r="AF14" s="32"/>
      <c r="AG14" s="23"/>
    </row>
    <row r="15" spans="1:33" s="26" customFormat="1" ht="15" customHeight="1">
      <c r="A15" s="23"/>
      <c r="B15" s="25"/>
      <c r="E15"/>
      <c r="F15" s="35" t="s">
        <v>1538</v>
      </c>
      <c r="G15"/>
      <c r="J15" s="28"/>
      <c r="K15" s="28"/>
      <c r="L15" s="24"/>
      <c r="N15" s="38"/>
      <c r="O15"/>
      <c r="P15" s="38"/>
      <c r="Q15" s="38"/>
      <c r="R15" s="350">
        <f>SUMIF(D40:D373,"руб",S40:S373)</f>
        <v>0</v>
      </c>
      <c r="S15" s="351"/>
      <c r="T15" s="29" t="s">
        <v>833</v>
      </c>
      <c r="U15" s="29"/>
      <c r="V15" s="29"/>
      <c r="W15" s="29"/>
      <c r="X15" s="38"/>
      <c r="Y15" s="38"/>
      <c r="Z15" s="39"/>
      <c r="AA15" s="39"/>
      <c r="AB15" s="39"/>
      <c r="AC15" s="35"/>
      <c r="AD15" s="121"/>
      <c r="AE15" s="33"/>
      <c r="AF15" s="32"/>
      <c r="AG15" s="23"/>
    </row>
    <row r="16" spans="1:33" s="26" customFormat="1" ht="15" customHeight="1">
      <c r="A16" s="23"/>
      <c r="B16" s="25"/>
      <c r="F16" s="35" t="s">
        <v>1333</v>
      </c>
      <c r="G16" s="36"/>
      <c r="J16" s="28"/>
      <c r="K16" s="28"/>
      <c r="L16" s="24"/>
      <c r="M16"/>
      <c r="R16" s="352">
        <f>IF(R14+R15/R10&gt;=5000,"-5%",IF(R14+R15/R10&gt;=3000,"-4%",IF(R14+R15/R10&gt;=2000,"-3%",IF(R14+R15/R10&gt;=1500,"-2%",IF(R14+R15/R10&gt;=1000,"-1%",IF(AND(R14+R15/R10&lt;500,R14+R15/R10&gt;0),"+15%",0))))))</f>
        <v>0</v>
      </c>
      <c r="S16" s="353"/>
      <c r="T16" s="29" t="s">
        <v>834</v>
      </c>
      <c r="U16" s="29"/>
      <c r="V16" s="29"/>
      <c r="W16" s="29"/>
      <c r="Z16" s="39"/>
      <c r="AA16" s="39"/>
      <c r="AB16" s="39"/>
      <c r="AC16" s="35"/>
      <c r="AD16" s="121"/>
      <c r="AE16" s="33"/>
      <c r="AF16" s="32"/>
      <c r="AG16" s="23"/>
    </row>
    <row r="17" spans="1:34" s="26" customFormat="1" ht="15" customHeight="1">
      <c r="A17" s="23"/>
      <c r="B17" s="25"/>
      <c r="F17" s="26" t="s">
        <v>837</v>
      </c>
      <c r="G17" s="36"/>
      <c r="J17" s="28"/>
      <c r="K17" s="28"/>
      <c r="L17"/>
      <c r="R17" s="348">
        <f>IF(R11="7 неделя 2027 (08.02-14.02) с зимним хранением",ROUNDUP(R13,0)*13*3.5,IF(R11="11 неделя 2027 (09.03-14.03) с зимним хранением",ROUNDUP(R13,0)*13*4.5,0))</f>
        <v>0</v>
      </c>
      <c r="S17" s="349"/>
      <c r="T17" s="29" t="s">
        <v>331</v>
      </c>
      <c r="U17" s="29"/>
      <c r="V17" s="29"/>
      <c r="W17" s="29"/>
      <c r="Z17" s="39"/>
      <c r="AA17" s="39"/>
      <c r="AB17" s="39"/>
      <c r="AC17" s="35"/>
      <c r="AD17" s="121"/>
      <c r="AE17" s="33"/>
      <c r="AF17" s="32"/>
      <c r="AG17" s="23"/>
    </row>
    <row r="18" spans="1:34" s="26" customFormat="1" ht="15" customHeight="1">
      <c r="A18" s="23"/>
      <c r="B18" s="25"/>
      <c r="G18" s="36"/>
      <c r="J18" s="28"/>
      <c r="K18" s="28"/>
      <c r="L18"/>
      <c r="R18" s="360">
        <f>SUM(X34:X36)</f>
        <v>0</v>
      </c>
      <c r="S18" s="339"/>
      <c r="T18" s="29" t="s">
        <v>1526</v>
      </c>
      <c r="U18" s="29"/>
      <c r="V18" s="29"/>
      <c r="W18" s="29"/>
      <c r="Z18" s="39"/>
      <c r="AA18" s="39"/>
      <c r="AB18" s="39"/>
      <c r="AC18" s="35"/>
      <c r="AD18" s="121"/>
      <c r="AE18" s="33"/>
      <c r="AF18" s="32"/>
      <c r="AG18" s="23"/>
    </row>
    <row r="19" spans="1:34" s="26" customFormat="1" ht="15" customHeight="1">
      <c r="A19" s="23"/>
      <c r="B19" s="43"/>
      <c r="F19" s="36" t="s">
        <v>843</v>
      </c>
      <c r="G19" s="36"/>
      <c r="J19" s="44"/>
      <c r="K19" s="44"/>
      <c r="L19" s="42"/>
      <c r="R19" s="348">
        <f>R14+R14*R16</f>
        <v>0</v>
      </c>
      <c r="S19" s="349"/>
      <c r="T19" s="29" t="s">
        <v>897</v>
      </c>
      <c r="U19" s="29"/>
      <c r="V19" s="29"/>
      <c r="W19" s="29"/>
      <c r="Z19" s="39"/>
      <c r="AA19" s="39"/>
      <c r="AB19" s="39"/>
      <c r="AC19" s="35"/>
      <c r="AD19" s="121"/>
      <c r="AE19" s="33"/>
      <c r="AF19" s="32"/>
      <c r="AG19" s="23"/>
    </row>
    <row r="20" spans="1:34" s="26" customFormat="1" ht="15" customHeight="1">
      <c r="A20" s="23"/>
      <c r="B20" s="43"/>
      <c r="F20" s="35" t="s">
        <v>1811</v>
      </c>
      <c r="G20" s="27"/>
      <c r="J20" s="44"/>
      <c r="K20" s="44"/>
      <c r="L20" s="42"/>
      <c r="R20" s="338">
        <f>R15+R15*R16</f>
        <v>0</v>
      </c>
      <c r="S20" s="339"/>
      <c r="T20" s="29" t="s">
        <v>898</v>
      </c>
      <c r="U20" s="29"/>
      <c r="V20" s="29"/>
      <c r="W20" s="29"/>
      <c r="Z20" s="39"/>
      <c r="AA20" s="39"/>
      <c r="AB20" s="39"/>
      <c r="AC20" s="35"/>
      <c r="AD20" s="121"/>
      <c r="AE20" s="33"/>
      <c r="AF20" s="32"/>
      <c r="AG20" s="23"/>
    </row>
    <row r="21" spans="1:34" s="26" customFormat="1">
      <c r="A21" s="23"/>
      <c r="B21" s="25"/>
      <c r="G21" s="36"/>
      <c r="J21" s="28"/>
      <c r="K21" s="28"/>
      <c r="L21" s="24"/>
      <c r="O21" s="43"/>
      <c r="P21" s="43"/>
      <c r="Q21" s="43"/>
      <c r="R21" s="328">
        <f>R19+R20/R10+R17+R18/R10</f>
        <v>0</v>
      </c>
      <c r="S21" s="329"/>
      <c r="T21" s="29" t="s">
        <v>835</v>
      </c>
      <c r="U21" s="29"/>
      <c r="V21" s="29"/>
      <c r="W21" s="29"/>
      <c r="X21" s="43"/>
      <c r="Y21" s="43"/>
      <c r="Z21" s="45"/>
      <c r="AA21" s="40"/>
      <c r="AB21" s="40"/>
      <c r="AC21" s="23"/>
      <c r="AD21" s="33"/>
      <c r="AE21" s="33"/>
      <c r="AG21" s="23"/>
    </row>
    <row r="22" spans="1:34" s="26" customFormat="1">
      <c r="A22" s="23"/>
      <c r="B22" s="25"/>
      <c r="F22" s="36" t="s">
        <v>899</v>
      </c>
      <c r="G22"/>
      <c r="J22" s="28"/>
      <c r="K22" s="28"/>
      <c r="L22" s="24"/>
      <c r="O22" s="43"/>
      <c r="P22" s="43"/>
      <c r="Q22" s="43"/>
      <c r="R22" s="330">
        <f>R20+R19*R10+R17*R10+R18</f>
        <v>0</v>
      </c>
      <c r="S22" s="331"/>
      <c r="T22" s="29" t="s">
        <v>836</v>
      </c>
      <c r="U22" s="29"/>
      <c r="V22" s="29"/>
      <c r="W22" s="29"/>
      <c r="X22" s="43"/>
      <c r="Y22" s="43"/>
      <c r="Z22" s="45"/>
      <c r="AA22" s="40" t="s">
        <v>815</v>
      </c>
      <c r="AB22" s="40"/>
      <c r="AC22" s="23"/>
      <c r="AD22" s="33"/>
      <c r="AE22" s="33"/>
      <c r="AG22" s="23"/>
    </row>
    <row r="23" spans="1:34" s="26" customFormat="1">
      <c r="A23" s="23"/>
      <c r="B23" s="25"/>
      <c r="F23" s="36" t="s">
        <v>1382</v>
      </c>
      <c r="J23" s="28"/>
      <c r="K23" s="28"/>
      <c r="L23" s="24"/>
      <c r="M23" s="46"/>
      <c r="N23" s="46"/>
      <c r="O23" s="46"/>
      <c r="P23" s="46"/>
      <c r="S23" s="47"/>
      <c r="T23" s="26" t="s">
        <v>815</v>
      </c>
      <c r="AA23" s="41"/>
      <c r="AB23" s="41"/>
      <c r="AC23" s="23"/>
      <c r="AD23" s="33"/>
      <c r="AE23" s="33"/>
      <c r="AG23" s="23"/>
    </row>
    <row r="24" spans="1:34" s="26" customFormat="1" ht="15.6">
      <c r="A24" s="23"/>
      <c r="B24" s="25"/>
      <c r="F24" s="36" t="s">
        <v>1381</v>
      </c>
      <c r="J24" s="28"/>
      <c r="K24" s="28"/>
      <c r="L24" s="24"/>
      <c r="M24" s="46"/>
      <c r="N24" s="46"/>
      <c r="O24" s="46"/>
      <c r="P24" s="46"/>
      <c r="R24" s="171" t="str">
        <f>IF(COUNTIF(AI40:AI497,"Ошибка!")&gt;0,"Пожалуйста, проверьте заказ на соблюдение кратности!","")</f>
        <v/>
      </c>
      <c r="S24" s="47"/>
      <c r="AA24" s="41"/>
      <c r="AB24" s="41"/>
      <c r="AC24" s="23"/>
      <c r="AD24" s="33"/>
      <c r="AE24" s="33"/>
      <c r="AG24" s="23"/>
    </row>
    <row r="25" spans="1:34" s="26" customFormat="1">
      <c r="A25" s="23"/>
      <c r="B25" s="25"/>
      <c r="F25" s="36" t="s">
        <v>1539</v>
      </c>
      <c r="J25" s="28"/>
      <c r="K25" s="28"/>
      <c r="L25" s="24"/>
      <c r="M25" s="46"/>
      <c r="N25" s="46"/>
      <c r="O25" s="46"/>
      <c r="P25" s="46"/>
      <c r="S25" s="47"/>
      <c r="AA25" s="41"/>
      <c r="AB25" s="41"/>
      <c r="AC25" s="23"/>
      <c r="AD25" s="33"/>
      <c r="AE25" s="33"/>
      <c r="AG25" s="23"/>
    </row>
    <row r="26" spans="1:34" s="26" customFormat="1">
      <c r="A26" s="23"/>
      <c r="B26" s="25"/>
      <c r="F26" s="36" t="s">
        <v>1488</v>
      </c>
      <c r="J26" s="28"/>
      <c r="K26" s="28"/>
      <c r="L26" s="24"/>
      <c r="M26" s="46"/>
      <c r="N26" s="46"/>
      <c r="O26" s="46"/>
      <c r="P26" s="46"/>
      <c r="S26" s="47"/>
      <c r="AA26" s="41"/>
      <c r="AB26" s="41"/>
      <c r="AC26" s="23"/>
      <c r="AD26" s="33"/>
      <c r="AE26" s="33"/>
      <c r="AG26" s="23"/>
    </row>
    <row r="27" spans="1:34" s="26" customFormat="1">
      <c r="A27" s="23"/>
      <c r="B27" s="25"/>
      <c r="F27" s="36" t="s">
        <v>1497</v>
      </c>
      <c r="J27" s="28"/>
      <c r="K27" s="28"/>
      <c r="L27" s="24"/>
      <c r="M27" s="46"/>
      <c r="N27" s="46"/>
      <c r="O27" s="46"/>
      <c r="P27" s="46"/>
      <c r="S27" s="47"/>
      <c r="AA27" s="41"/>
      <c r="AB27" s="41"/>
      <c r="AC27" s="23"/>
      <c r="AD27" s="33"/>
      <c r="AE27" s="33"/>
      <c r="AG27" s="23"/>
    </row>
    <row r="28" spans="1:34" s="26" customFormat="1">
      <c r="A28" s="23"/>
      <c r="B28" s="25"/>
      <c r="J28" s="28"/>
      <c r="K28" s="28"/>
      <c r="L28" s="24"/>
      <c r="M28" s="46"/>
      <c r="N28" s="46"/>
      <c r="O28" s="46"/>
      <c r="P28" s="46"/>
      <c r="S28" s="47"/>
      <c r="AA28" s="41"/>
      <c r="AB28" s="41"/>
      <c r="AC28" s="23"/>
      <c r="AD28" s="33"/>
      <c r="AE28" s="33"/>
      <c r="AG28" s="23"/>
    </row>
    <row r="29" spans="1:34" s="26" customFormat="1" ht="52.8" customHeight="1">
      <c r="A29" s="23"/>
      <c r="B29" s="25"/>
      <c r="E29" s="340" t="s">
        <v>838</v>
      </c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T29" s="41"/>
      <c r="U29" s="41"/>
      <c r="V29" s="41"/>
      <c r="W29" s="41"/>
      <c r="AC29" s="33"/>
      <c r="AD29" s="33"/>
      <c r="AF29" s="23"/>
    </row>
    <row r="30" spans="1:34" ht="15" thickBot="1">
      <c r="M30" s="48"/>
      <c r="N30" s="48"/>
      <c r="O30" s="48"/>
      <c r="R30" s="49"/>
      <c r="S30" s="52" t="s">
        <v>815</v>
      </c>
      <c r="T30" s="52"/>
      <c r="U30" s="52"/>
      <c r="V30" s="52"/>
      <c r="W30" s="52"/>
      <c r="AC30" s="50"/>
      <c r="AD30" s="50"/>
      <c r="AE30" s="49"/>
      <c r="AF30" s="48"/>
      <c r="AH30" s="49"/>
    </row>
    <row r="31" spans="1:34" ht="20.55" customHeight="1" thickBot="1">
      <c r="E31" s="332" t="str">
        <f>CONCATENATE("В вашем заказе ",R12," шт. корней пионов. В ПОДАРОК вы можете получить ",ROUNDUP(R12/5,0)," этикеток или стикеров (наклеек), а также ",ROUNDUP(R12/5,0)," колышек к этикеткам. Пожалуйста, отметьте нужные POS-материалы:")</f>
        <v>В вашем заказе 0 шт. корней пионов. В ПОДАРОК вы можете получить 0 этикеток или стикеров (наклеек), а также 0 колышек к этикеткам. Пожалуйста, отметьте нужные POS-материалы:</v>
      </c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  <c r="Q31" s="203"/>
      <c r="R31" s="269" t="s">
        <v>1531</v>
      </c>
      <c r="AC31" s="50"/>
      <c r="AD31" s="50"/>
      <c r="AE31" s="49"/>
      <c r="AF31" s="48"/>
      <c r="AH31" s="49"/>
    </row>
    <row r="32" spans="1:34" ht="20.55" customHeight="1" thickBot="1">
      <c r="B32" s="50">
        <v>1</v>
      </c>
      <c r="E32" s="335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7"/>
      <c r="Q32" s="203"/>
      <c r="R32" s="358" t="s">
        <v>1522</v>
      </c>
      <c r="S32" s="358" t="s">
        <v>1523</v>
      </c>
      <c r="T32" s="358" t="s">
        <v>1524</v>
      </c>
      <c r="U32" s="358"/>
      <c r="V32" s="358"/>
      <c r="W32" s="358" t="s">
        <v>1533</v>
      </c>
      <c r="X32" s="358" t="s">
        <v>1532</v>
      </c>
      <c r="Y32" s="359" t="s">
        <v>1526</v>
      </c>
      <c r="Z32" s="359"/>
      <c r="AD32" s="50"/>
      <c r="AF32" s="49"/>
      <c r="AG32" s="48"/>
      <c r="AH32" s="49"/>
    </row>
    <row r="33" spans="1:34" ht="15.6" customHeight="1" thickBot="1">
      <c r="B33" s="50" t="b">
        <v>1</v>
      </c>
      <c r="E33" s="204"/>
      <c r="F33" s="213"/>
      <c r="G33" s="213"/>
      <c r="I33" s="213"/>
      <c r="J33" s="213"/>
      <c r="K33" s="213"/>
      <c r="L33" s="213"/>
      <c r="M33" s="213"/>
      <c r="N33" s="214"/>
      <c r="O33" s="49"/>
      <c r="P33" s="205"/>
      <c r="Q33" s="52"/>
      <c r="R33" s="358"/>
      <c r="S33" s="358"/>
      <c r="T33" s="358"/>
      <c r="U33" s="358"/>
      <c r="V33" s="358"/>
      <c r="W33" s="358"/>
      <c r="X33" s="358"/>
      <c r="Y33" s="359"/>
      <c r="Z33" s="359"/>
      <c r="AD33" s="50"/>
      <c r="AF33" s="49"/>
      <c r="AG33" s="48"/>
      <c r="AH33" s="49"/>
    </row>
    <row r="34" spans="1:34" ht="15.45" customHeight="1" thickBot="1">
      <c r="E34" s="354" t="s">
        <v>1529</v>
      </c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6"/>
      <c r="Q34" s="52"/>
      <c r="R34" s="300">
        <f>IF(B32=2,ROUNDUP(R12/5,0),0)</f>
        <v>0</v>
      </c>
      <c r="S34" s="300">
        <f>IF(SUM(X43:X373)=0,0,SUM(X43:X373))</f>
        <v>0</v>
      </c>
      <c r="T34" s="300">
        <f>R34+S34</f>
        <v>0</v>
      </c>
      <c r="U34" s="301"/>
      <c r="V34" s="301"/>
      <c r="W34" s="302">
        <v>70</v>
      </c>
      <c r="X34" s="303">
        <f>W34*S34</f>
        <v>0</v>
      </c>
      <c r="Y34" s="357" t="s">
        <v>1518</v>
      </c>
      <c r="Z34" s="357"/>
      <c r="AD34" s="50"/>
      <c r="AF34" s="49"/>
      <c r="AG34" s="48"/>
      <c r="AH34" s="49"/>
    </row>
    <row r="35" spans="1:34" ht="15" thickBot="1">
      <c r="E35" s="354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6"/>
      <c r="R35" s="300">
        <f>IF(B32=3,ROUNDUP(R12/5,0),0)</f>
        <v>0</v>
      </c>
      <c r="S35" s="300">
        <f>IF(SUM(Y43:Y373)=0,0,SUM(Y43:Y373))</f>
        <v>0</v>
      </c>
      <c r="T35" s="300">
        <f t="shared" ref="T35:T36" si="0">R35+S35</f>
        <v>0</v>
      </c>
      <c r="U35" s="301"/>
      <c r="V35" s="301"/>
      <c r="W35" s="302">
        <v>80</v>
      </c>
      <c r="X35" s="303">
        <f t="shared" ref="X35" si="1">W35*S35</f>
        <v>0</v>
      </c>
      <c r="Y35" s="357" t="s">
        <v>1535</v>
      </c>
      <c r="Z35" s="357"/>
      <c r="AD35" s="50"/>
      <c r="AF35" s="49"/>
      <c r="AG35" s="48"/>
      <c r="AH35" s="49"/>
    </row>
    <row r="36" spans="1:34" ht="16.2" thickBot="1">
      <c r="E36" s="212" t="s">
        <v>1809</v>
      </c>
      <c r="M36" s="48"/>
      <c r="O36" s="215"/>
      <c r="P36" s="205" t="s">
        <v>1525</v>
      </c>
      <c r="Q36" s="52"/>
      <c r="R36" s="300">
        <f>IF(B33=TRUE,ROUNDUP(R12/5,0),0)</f>
        <v>0</v>
      </c>
      <c r="S36" s="300">
        <f>IF(O36=0,0,O36)</f>
        <v>0</v>
      </c>
      <c r="T36" s="300">
        <f t="shared" si="0"/>
        <v>0</v>
      </c>
      <c r="U36" s="301"/>
      <c r="V36" s="301"/>
      <c r="W36" s="302">
        <v>37</v>
      </c>
      <c r="X36" s="303">
        <f>W36*S36</f>
        <v>0</v>
      </c>
      <c r="Y36" s="357" t="s">
        <v>1808</v>
      </c>
      <c r="Z36" s="357"/>
      <c r="AD36" s="50"/>
      <c r="AF36" s="49"/>
      <c r="AG36" s="48"/>
      <c r="AH36" s="49"/>
    </row>
    <row r="37" spans="1:34" ht="7.8" customHeight="1" thickBot="1">
      <c r="E37" s="206"/>
      <c r="F37" s="207"/>
      <c r="G37" s="207"/>
      <c r="H37" s="208"/>
      <c r="I37" s="208"/>
      <c r="J37" s="209"/>
      <c r="K37" s="209"/>
      <c r="L37" s="208"/>
      <c r="M37" s="207"/>
      <c r="N37" s="210"/>
      <c r="O37" s="210"/>
      <c r="P37" s="211"/>
      <c r="Q37" s="52"/>
      <c r="R37" s="49"/>
      <c r="S37" s="49"/>
      <c r="T37" s="26"/>
      <c r="U37" s="26"/>
      <c r="V37" s="26"/>
      <c r="W37" s="26"/>
      <c r="X37" s="49"/>
      <c r="Y37" s="26"/>
      <c r="AC37" s="50"/>
      <c r="AD37" s="50"/>
      <c r="AE37" s="49"/>
      <c r="AF37" s="48"/>
      <c r="AH37" s="49"/>
    </row>
    <row r="38" spans="1:34" ht="15" thickBot="1">
      <c r="M38" s="48"/>
      <c r="Q38" s="52"/>
      <c r="R38" s="49"/>
      <c r="S38" s="49"/>
      <c r="T38" s="26"/>
      <c r="U38" s="26"/>
      <c r="V38" s="26"/>
      <c r="W38" s="26"/>
      <c r="X38" s="26"/>
      <c r="Y38" s="26"/>
      <c r="AC38" s="50"/>
      <c r="AD38" s="50"/>
      <c r="AE38" s="49"/>
      <c r="AF38" s="48"/>
      <c r="AH38" s="49"/>
    </row>
    <row r="39" spans="1:34" ht="18">
      <c r="B39" s="128"/>
      <c r="C39" s="129"/>
      <c r="D39" s="129"/>
      <c r="E39" s="248" t="s">
        <v>1520</v>
      </c>
      <c r="F39" s="249"/>
      <c r="G39" s="250"/>
      <c r="H39" s="249"/>
      <c r="I39" s="249"/>
      <c r="J39" s="249"/>
      <c r="K39" s="249"/>
      <c r="L39" s="251" t="s">
        <v>1530</v>
      </c>
      <c r="M39" s="249"/>
      <c r="N39" s="252"/>
      <c r="O39" s="252"/>
      <c r="P39" s="252"/>
      <c r="Q39" s="252"/>
      <c r="R39" s="252"/>
      <c r="S39" s="252"/>
      <c r="T39" s="253"/>
      <c r="U39" s="130"/>
      <c r="V39" s="130"/>
      <c r="W39" s="270" t="str">
        <f>IF(B32=2,"Этикетки",IF(B32=3,"Стикеры","Нет"))</f>
        <v>Нет</v>
      </c>
      <c r="X39" s="361" t="s">
        <v>1521</v>
      </c>
      <c r="Y39" s="362"/>
      <c r="Z39" s="231" t="s">
        <v>1334</v>
      </c>
      <c r="AA39" s="232"/>
      <c r="AB39" s="232"/>
      <c r="AC39" s="232"/>
      <c r="AD39" s="232"/>
      <c r="AE39" s="232"/>
      <c r="AF39" s="233"/>
      <c r="AH39" s="49"/>
    </row>
    <row r="40" spans="1:34" s="53" customFormat="1" ht="70.8" customHeight="1">
      <c r="A40" s="48"/>
      <c r="B40" s="62" t="s">
        <v>1487</v>
      </c>
      <c r="C40" s="60" t="s">
        <v>839</v>
      </c>
      <c r="D40" s="246" t="s">
        <v>1332</v>
      </c>
      <c r="E40" s="268" t="s">
        <v>840</v>
      </c>
      <c r="F40" s="61" t="s">
        <v>800</v>
      </c>
      <c r="G40" s="167" t="s">
        <v>820</v>
      </c>
      <c r="H40" s="168" t="s">
        <v>1504</v>
      </c>
      <c r="I40" s="61" t="s">
        <v>821</v>
      </c>
      <c r="J40" s="61" t="s">
        <v>841</v>
      </c>
      <c r="K40" s="61" t="s">
        <v>1335</v>
      </c>
      <c r="L40" s="62" t="s">
        <v>811</v>
      </c>
      <c r="M40" s="62" t="s">
        <v>812</v>
      </c>
      <c r="N40" s="62" t="s">
        <v>813</v>
      </c>
      <c r="O40" s="62" t="s">
        <v>814</v>
      </c>
      <c r="P40" s="61" t="s">
        <v>822</v>
      </c>
      <c r="Q40" s="326" t="s">
        <v>1872</v>
      </c>
      <c r="R40" s="61" t="s">
        <v>823</v>
      </c>
      <c r="S40" s="61" t="s">
        <v>810</v>
      </c>
      <c r="T40" s="254" t="s">
        <v>824</v>
      </c>
      <c r="U40" s="247" t="s">
        <v>1527</v>
      </c>
      <c r="V40" s="216" t="s">
        <v>1543</v>
      </c>
      <c r="W40" s="217" t="s">
        <v>1528</v>
      </c>
      <c r="X40" s="184" t="s">
        <v>1537</v>
      </c>
      <c r="Y40" s="218" t="s">
        <v>1536</v>
      </c>
      <c r="Z40" s="234" t="s">
        <v>802</v>
      </c>
      <c r="AA40" s="131" t="s">
        <v>801</v>
      </c>
      <c r="AB40" s="131" t="s">
        <v>1496</v>
      </c>
      <c r="AC40" s="131" t="s">
        <v>803</v>
      </c>
      <c r="AD40" s="131" t="s">
        <v>1331</v>
      </c>
      <c r="AE40" s="132" t="s">
        <v>804</v>
      </c>
      <c r="AF40" s="235" t="s">
        <v>1485</v>
      </c>
    </row>
    <row r="41" spans="1:34" s="53" customFormat="1" ht="21" customHeight="1">
      <c r="A41" s="48"/>
      <c r="B41" s="133"/>
      <c r="C41" s="134"/>
      <c r="D41" s="134"/>
      <c r="E41" s="255"/>
      <c r="F41" s="144" t="s">
        <v>1491</v>
      </c>
      <c r="G41" s="157"/>
      <c r="H41" s="135"/>
      <c r="I41" s="136"/>
      <c r="J41" s="137"/>
      <c r="K41" s="137"/>
      <c r="L41" s="138"/>
      <c r="M41" s="138"/>
      <c r="N41" s="138"/>
      <c r="O41" s="138"/>
      <c r="P41" s="137"/>
      <c r="Q41" s="158"/>
      <c r="R41" s="139"/>
      <c r="S41" s="140"/>
      <c r="T41" s="220"/>
      <c r="U41" s="141"/>
      <c r="V41" s="141"/>
      <c r="W41" s="219"/>
      <c r="X41" s="141"/>
      <c r="Y41" s="220"/>
      <c r="Z41" s="236"/>
      <c r="AA41" s="142"/>
      <c r="AB41" s="142"/>
      <c r="AC41" s="143"/>
      <c r="AD41" s="143"/>
      <c r="AE41" s="142"/>
      <c r="AF41" s="237"/>
    </row>
    <row r="42" spans="1:34" s="53" customFormat="1" ht="21" customHeight="1">
      <c r="A42" s="48"/>
      <c r="B42" s="145"/>
      <c r="C42" s="146"/>
      <c r="D42" s="146"/>
      <c r="E42" s="256"/>
      <c r="F42" s="159" t="s">
        <v>851</v>
      </c>
      <c r="G42" s="160"/>
      <c r="H42" s="147"/>
      <c r="I42" s="148"/>
      <c r="J42" s="149"/>
      <c r="K42" s="149"/>
      <c r="L42" s="150"/>
      <c r="M42" s="150"/>
      <c r="N42" s="150"/>
      <c r="O42" s="150"/>
      <c r="P42" s="149"/>
      <c r="Q42" s="161"/>
      <c r="R42" s="151"/>
      <c r="S42" s="152"/>
      <c r="T42" s="222"/>
      <c r="U42" s="153"/>
      <c r="V42" s="153"/>
      <c r="W42" s="221"/>
      <c r="X42" s="153"/>
      <c r="Y42" s="222"/>
      <c r="Z42" s="238"/>
      <c r="AA42" s="154"/>
      <c r="AB42" s="154"/>
      <c r="AC42" s="155"/>
      <c r="AD42" s="155"/>
      <c r="AE42" s="154"/>
      <c r="AF42" s="239"/>
    </row>
    <row r="43" spans="1:34" s="37" customFormat="1" ht="15" customHeight="1">
      <c r="A43" s="48"/>
      <c r="B43" s="116" t="s">
        <v>1864</v>
      </c>
      <c r="C43" s="54" t="s">
        <v>1016</v>
      </c>
      <c r="D43" s="174" t="s">
        <v>816</v>
      </c>
      <c r="E43" s="257"/>
      <c r="F43" s="176" t="s">
        <v>1251</v>
      </c>
      <c r="G43" s="169" t="s">
        <v>329</v>
      </c>
      <c r="H43" s="185"/>
      <c r="I43" s="55" t="s">
        <v>1328</v>
      </c>
      <c r="J43" s="56">
        <v>60</v>
      </c>
      <c r="K43" s="56" t="s">
        <v>1336</v>
      </c>
      <c r="L43" s="126">
        <v>24.87</v>
      </c>
      <c r="M43" s="126">
        <v>25.330000000000002</v>
      </c>
      <c r="N43" s="126">
        <v>26.060000000000002</v>
      </c>
      <c r="O43" s="126">
        <v>27.1</v>
      </c>
      <c r="P43" s="56">
        <v>5</v>
      </c>
      <c r="Q43" s="172"/>
      <c r="R43" s="57" t="str">
        <f t="shared" ref="R43:R128" si="2">IF(Q43/J43=0,"-",Q43/J43)</f>
        <v>-</v>
      </c>
      <c r="S43" s="58">
        <f t="shared" ref="S43:S128" si="3">IF(Q43&lt;10,O43*Q43,IF(Q43&lt;15,N43*Q43,IF(Q43&lt;J43,M43*Q43,L43*Q43)))</f>
        <v>0</v>
      </c>
      <c r="T43" s="258" t="s">
        <v>842</v>
      </c>
      <c r="U43" s="272" t="s">
        <v>1544</v>
      </c>
      <c r="V43" s="273" t="s">
        <v>1675</v>
      </c>
      <c r="W43" s="223">
        <f>IF($B$32=1,,ROUNDUP(Таблица33[[#This Row],[Заказ корней, шт.
↓]]/5,0))</f>
        <v>0</v>
      </c>
      <c r="X43" s="202"/>
      <c r="Y43" s="224"/>
      <c r="Z43" s="240" t="s">
        <v>923</v>
      </c>
      <c r="AA43" s="164" t="s">
        <v>862</v>
      </c>
      <c r="AB43" s="164" t="s">
        <v>806</v>
      </c>
      <c r="AC43" s="3" t="s">
        <v>856</v>
      </c>
      <c r="AD43" s="3"/>
      <c r="AE43" s="63" t="s">
        <v>1255</v>
      </c>
      <c r="AF43" s="241" t="s">
        <v>1383</v>
      </c>
      <c r="AG43" s="170" t="str">
        <f>IF(MOD(Таблица33[[#This Row],[Заказ корней, шт.
↓]],Таблица33[[#This Row],[Кратность заказа]])&gt;0,"Ошибка!","")</f>
        <v/>
      </c>
    </row>
    <row r="44" spans="1:34" s="37" customFormat="1" ht="15" hidden="1" customHeight="1">
      <c r="A44" s="48"/>
      <c r="B44" s="306" t="s">
        <v>1867</v>
      </c>
      <c r="C44" s="307" t="s">
        <v>1125</v>
      </c>
      <c r="D44" s="308" t="s">
        <v>816</v>
      </c>
      <c r="E44" s="309"/>
      <c r="F44" s="310" t="s">
        <v>1251</v>
      </c>
      <c r="G44" s="311" t="s">
        <v>329</v>
      </c>
      <c r="H44" s="312"/>
      <c r="I44" s="313" t="s">
        <v>1328</v>
      </c>
      <c r="J44" s="314">
        <v>50</v>
      </c>
      <c r="K44" s="314" t="s">
        <v>1336</v>
      </c>
      <c r="L44" s="315">
        <v>24.87</v>
      </c>
      <c r="M44" s="315">
        <v>25.330000000000002</v>
      </c>
      <c r="N44" s="315">
        <v>26.060000000000002</v>
      </c>
      <c r="O44" s="315">
        <v>27.1</v>
      </c>
      <c r="P44" s="314">
        <v>5</v>
      </c>
      <c r="Q44" s="316"/>
      <c r="R44" s="317" t="str">
        <f t="shared" si="2"/>
        <v>-</v>
      </c>
      <c r="S44" s="318">
        <f t="shared" si="3"/>
        <v>0</v>
      </c>
      <c r="T44" s="305" t="s">
        <v>1868</v>
      </c>
      <c r="U44" s="272" t="s">
        <v>1544</v>
      </c>
      <c r="V44" s="273" t="s">
        <v>1675</v>
      </c>
      <c r="W44" s="223">
        <f>IF($B$32=1,,ROUNDUP(Таблица33[[#This Row],[Заказ корней, шт.
↓]]/5,0))</f>
        <v>0</v>
      </c>
      <c r="X44" s="202"/>
      <c r="Y44" s="224"/>
      <c r="Z44" s="240" t="s">
        <v>923</v>
      </c>
      <c r="AA44" s="164" t="s">
        <v>862</v>
      </c>
      <c r="AB44" s="164" t="s">
        <v>806</v>
      </c>
      <c r="AC44" s="3" t="s">
        <v>856</v>
      </c>
      <c r="AD44" s="3"/>
      <c r="AE44" s="63" t="s">
        <v>1255</v>
      </c>
      <c r="AF44" s="241" t="s">
        <v>1383</v>
      </c>
      <c r="AG44" s="170" t="str">
        <f>IF(MOD(Таблица33[[#This Row],[Заказ корней, шт.
↓]],Таблица33[[#This Row],[Кратность заказа]])&gt;0,"Ошибка!","")</f>
        <v/>
      </c>
    </row>
    <row r="45" spans="1:34" s="37" customFormat="1" ht="15" customHeight="1">
      <c r="A45" s="48"/>
      <c r="B45" s="116" t="s">
        <v>1864</v>
      </c>
      <c r="C45" s="54" t="s">
        <v>1356</v>
      </c>
      <c r="D45" s="174" t="s">
        <v>816</v>
      </c>
      <c r="E45" s="257"/>
      <c r="F45" s="176" t="s">
        <v>1251</v>
      </c>
      <c r="G45" s="169" t="s">
        <v>329</v>
      </c>
      <c r="H45" s="200" t="s">
        <v>1517</v>
      </c>
      <c r="I45" s="55" t="s">
        <v>1329</v>
      </c>
      <c r="J45" s="56">
        <v>20</v>
      </c>
      <c r="K45" s="56" t="s">
        <v>1336</v>
      </c>
      <c r="L45" s="126">
        <v>54.26</v>
      </c>
      <c r="M45" s="126">
        <v>54.78</v>
      </c>
      <c r="N45" s="126">
        <v>55.32</v>
      </c>
      <c r="O45" s="126">
        <v>56.97</v>
      </c>
      <c r="P45" s="56">
        <v>1</v>
      </c>
      <c r="Q45" s="172"/>
      <c r="R45" s="57" t="str">
        <f t="shared" si="2"/>
        <v>-</v>
      </c>
      <c r="S45" s="58">
        <f t="shared" si="3"/>
        <v>0</v>
      </c>
      <c r="T45" s="258" t="s">
        <v>842</v>
      </c>
      <c r="U45" s="272" t="s">
        <v>1544</v>
      </c>
      <c r="V45" s="273" t="s">
        <v>1675</v>
      </c>
      <c r="W45" s="223">
        <f>IF($B$32=1,,ROUNDUP(Таблица33[[#This Row],[Заказ корней, шт.
↓]]/5,0))</f>
        <v>0</v>
      </c>
      <c r="X45" s="202"/>
      <c r="Y45" s="224"/>
      <c r="Z45" s="240" t="s">
        <v>923</v>
      </c>
      <c r="AA45" s="164" t="s">
        <v>862</v>
      </c>
      <c r="AB45" s="164" t="s">
        <v>806</v>
      </c>
      <c r="AC45" s="3" t="s">
        <v>856</v>
      </c>
      <c r="AD45" s="3"/>
      <c r="AE45" s="63" t="s">
        <v>1255</v>
      </c>
      <c r="AF45" s="241" t="s">
        <v>1383</v>
      </c>
      <c r="AG45" s="170" t="str">
        <f>IF(MOD(Таблица33[[#This Row],[Заказ корней, шт.
↓]],Таблица33[[#This Row],[Кратность заказа]])&gt;0,"Ошибка!","")</f>
        <v/>
      </c>
    </row>
    <row r="46" spans="1:34" s="37" customFormat="1" ht="15" customHeight="1">
      <c r="A46" s="48"/>
      <c r="B46" s="116" t="s">
        <v>1864</v>
      </c>
      <c r="C46" s="54" t="s">
        <v>1853</v>
      </c>
      <c r="D46" s="174" t="s">
        <v>901</v>
      </c>
      <c r="E46" s="261"/>
      <c r="F46" s="176" t="s">
        <v>1252</v>
      </c>
      <c r="G46" s="169" t="s">
        <v>244</v>
      </c>
      <c r="H46" s="187"/>
      <c r="I46" s="55" t="s">
        <v>1330</v>
      </c>
      <c r="J46" s="56">
        <v>40</v>
      </c>
      <c r="K46" s="56" t="s">
        <v>1337</v>
      </c>
      <c r="L46" s="125">
        <v>578</v>
      </c>
      <c r="M46" s="125">
        <v>594</v>
      </c>
      <c r="N46" s="125">
        <v>605</v>
      </c>
      <c r="O46" s="125">
        <v>647</v>
      </c>
      <c r="P46" s="56">
        <v>5</v>
      </c>
      <c r="Q46" s="172"/>
      <c r="R46" s="57" t="str">
        <f t="shared" ref="R46" si="4">IF(Q46/J46=0,"-",Q46/J46)</f>
        <v>-</v>
      </c>
      <c r="S46" s="65">
        <f t="shared" ref="S46" si="5">IF(Q46&lt;10,O46*Q46,IF(Q46&lt;15,N46*Q46,IF(Q46&lt;J46,M46*Q46,L46*Q46)))</f>
        <v>0</v>
      </c>
      <c r="T46" s="258" t="s">
        <v>842</v>
      </c>
      <c r="U46" s="272" t="s">
        <v>1556</v>
      </c>
      <c r="V46" s="273" t="s">
        <v>1687</v>
      </c>
      <c r="W46" s="223">
        <f>IF($B$32=1,,ROUNDUP(Таблица33[[#This Row],[Заказ корней, шт.
↓]]/5,0))</f>
        <v>0</v>
      </c>
      <c r="X46" s="202"/>
      <c r="Y46" s="224"/>
      <c r="Z46" s="240"/>
      <c r="AA46" s="164"/>
      <c r="AB46" s="164"/>
      <c r="AC46" s="3"/>
      <c r="AD46" s="3"/>
      <c r="AE46" s="63"/>
      <c r="AF46" s="241"/>
      <c r="AG46" s="170" t="str">
        <f>IF(MOD(Таблица33[[#This Row],[Заказ корней, шт.
↓]],Таблица33[[#This Row],[Кратность заказа]])&gt;0,"Ошибка!","")</f>
        <v/>
      </c>
    </row>
    <row r="47" spans="1:34" s="37" customFormat="1" ht="15" customHeight="1">
      <c r="A47" s="48"/>
      <c r="B47" s="116" t="s">
        <v>1864</v>
      </c>
      <c r="C47" s="54" t="s">
        <v>1126</v>
      </c>
      <c r="D47" s="174" t="s">
        <v>816</v>
      </c>
      <c r="E47" s="257"/>
      <c r="F47" s="176" t="s">
        <v>1252</v>
      </c>
      <c r="G47" s="169" t="s">
        <v>114</v>
      </c>
      <c r="H47" s="185" t="s">
        <v>1506</v>
      </c>
      <c r="I47" s="55" t="s">
        <v>1328</v>
      </c>
      <c r="J47" s="56">
        <v>50</v>
      </c>
      <c r="K47" s="56" t="s">
        <v>1336</v>
      </c>
      <c r="L47" s="126">
        <v>5.0999999999999996</v>
      </c>
      <c r="M47" s="126">
        <v>5.24</v>
      </c>
      <c r="N47" s="126">
        <v>5.34</v>
      </c>
      <c r="O47" s="126">
        <v>5.71</v>
      </c>
      <c r="P47" s="56">
        <v>5</v>
      </c>
      <c r="Q47" s="172"/>
      <c r="R47" s="57" t="str">
        <f t="shared" si="2"/>
        <v>-</v>
      </c>
      <c r="S47" s="58">
        <f t="shared" si="3"/>
        <v>0</v>
      </c>
      <c r="T47" s="258" t="s">
        <v>842</v>
      </c>
      <c r="U47" s="272" t="s">
        <v>1545</v>
      </c>
      <c r="V47" s="273" t="s">
        <v>1676</v>
      </c>
      <c r="W47" s="223">
        <f>IF($B$32=1,,ROUNDUP(Таблица33[[#This Row],[Заказ корней, шт.
↓]]/5,0))</f>
        <v>0</v>
      </c>
      <c r="X47" s="202"/>
      <c r="Y47" s="224"/>
      <c r="Z47" s="240" t="s">
        <v>805</v>
      </c>
      <c r="AA47" s="164">
        <v>80</v>
      </c>
      <c r="AB47" s="164">
        <v>25</v>
      </c>
      <c r="AC47" s="3" t="s">
        <v>854</v>
      </c>
      <c r="AD47" s="3" t="s">
        <v>878</v>
      </c>
      <c r="AE47" s="63" t="s">
        <v>1031</v>
      </c>
      <c r="AF47" s="242" t="s">
        <v>1384</v>
      </c>
      <c r="AG47" s="170" t="str">
        <f>IF(MOD(Таблица33[[#This Row],[Заказ корней, шт.
↓]],Таблица33[[#This Row],[Кратность заказа]])&gt;0,"Ошибка!","")</f>
        <v/>
      </c>
    </row>
    <row r="48" spans="1:34" s="37" customFormat="1" ht="15" customHeight="1">
      <c r="A48" s="48"/>
      <c r="B48" s="116" t="s">
        <v>1864</v>
      </c>
      <c r="C48" s="54" t="s">
        <v>1127</v>
      </c>
      <c r="D48" s="174" t="s">
        <v>816</v>
      </c>
      <c r="E48" s="257"/>
      <c r="F48" s="176" t="s">
        <v>1252</v>
      </c>
      <c r="G48" s="169" t="s">
        <v>114</v>
      </c>
      <c r="H48" s="185" t="s">
        <v>1506</v>
      </c>
      <c r="I48" s="55" t="s">
        <v>1330</v>
      </c>
      <c r="J48" s="56">
        <v>35</v>
      </c>
      <c r="K48" s="56" t="s">
        <v>1336</v>
      </c>
      <c r="L48" s="126">
        <v>7.12</v>
      </c>
      <c r="M48" s="126">
        <v>7.3199999999999994</v>
      </c>
      <c r="N48" s="126">
        <v>7.45</v>
      </c>
      <c r="O48" s="126">
        <v>7.97</v>
      </c>
      <c r="P48" s="56">
        <v>5</v>
      </c>
      <c r="Q48" s="172"/>
      <c r="R48" s="57" t="str">
        <f t="shared" si="2"/>
        <v>-</v>
      </c>
      <c r="S48" s="58">
        <f t="shared" si="3"/>
        <v>0</v>
      </c>
      <c r="T48" s="258" t="s">
        <v>842</v>
      </c>
      <c r="U48" s="272" t="s">
        <v>1545</v>
      </c>
      <c r="V48" s="273" t="s">
        <v>1676</v>
      </c>
      <c r="W48" s="223">
        <f>IF($B$32=1,,ROUNDUP(Таблица33[[#This Row],[Заказ корней, шт.
↓]]/5,0))</f>
        <v>0</v>
      </c>
      <c r="X48" s="202"/>
      <c r="Y48" s="224"/>
      <c r="Z48" s="240" t="s">
        <v>805</v>
      </c>
      <c r="AA48" s="164">
        <v>80</v>
      </c>
      <c r="AB48" s="164">
        <v>25</v>
      </c>
      <c r="AC48" s="3" t="s">
        <v>854</v>
      </c>
      <c r="AD48" s="3" t="s">
        <v>878</v>
      </c>
      <c r="AE48" s="63" t="s">
        <v>1031</v>
      </c>
      <c r="AF48" s="242" t="s">
        <v>1384</v>
      </c>
      <c r="AG48" s="170" t="str">
        <f>IF(MOD(Таблица33[[#This Row],[Заказ корней, шт.
↓]],Таблица33[[#This Row],[Кратность заказа]])&gt;0,"Ошибка!","")</f>
        <v/>
      </c>
    </row>
    <row r="49" spans="1:33" s="37" customFormat="1" ht="15" hidden="1" customHeight="1">
      <c r="A49" s="48"/>
      <c r="B49" s="116" t="s">
        <v>1865</v>
      </c>
      <c r="C49" s="54" t="s">
        <v>1128</v>
      </c>
      <c r="D49" s="174" t="s">
        <v>816</v>
      </c>
      <c r="E49" s="257"/>
      <c r="F49" s="176" t="s">
        <v>1252</v>
      </c>
      <c r="G49" s="169" t="s">
        <v>114</v>
      </c>
      <c r="H49" s="185" t="s">
        <v>1506</v>
      </c>
      <c r="I49" s="55" t="s">
        <v>1330</v>
      </c>
      <c r="J49" s="56">
        <v>50</v>
      </c>
      <c r="K49" s="56" t="s">
        <v>1336</v>
      </c>
      <c r="L49" s="126">
        <v>7.12</v>
      </c>
      <c r="M49" s="126">
        <v>7.3199999999999994</v>
      </c>
      <c r="N49" s="126">
        <v>7.45</v>
      </c>
      <c r="O49" s="126">
        <v>7.97</v>
      </c>
      <c r="P49" s="56">
        <v>5</v>
      </c>
      <c r="Q49" s="172"/>
      <c r="R49" s="57" t="str">
        <f t="shared" si="2"/>
        <v>-</v>
      </c>
      <c r="S49" s="58">
        <f t="shared" si="3"/>
        <v>0</v>
      </c>
      <c r="T49" s="258" t="s">
        <v>842</v>
      </c>
      <c r="U49" s="272" t="s">
        <v>1545</v>
      </c>
      <c r="V49" s="273" t="s">
        <v>1676</v>
      </c>
      <c r="W49" s="223">
        <f>IF($B$32=1,,ROUNDUP(Таблица33[[#This Row],[Заказ корней, шт.
↓]]/5,0))</f>
        <v>0</v>
      </c>
      <c r="X49" s="202"/>
      <c r="Y49" s="224"/>
      <c r="Z49" s="240" t="s">
        <v>805</v>
      </c>
      <c r="AA49" s="164">
        <v>80</v>
      </c>
      <c r="AB49" s="164">
        <v>25</v>
      </c>
      <c r="AC49" s="3" t="s">
        <v>854</v>
      </c>
      <c r="AD49" s="3" t="s">
        <v>878</v>
      </c>
      <c r="AE49" s="63" t="s">
        <v>1031</v>
      </c>
      <c r="AF49" s="242" t="s">
        <v>1384</v>
      </c>
      <c r="AG49" s="170" t="str">
        <f>IF(MOD(Таблица33[[#This Row],[Заказ корней, шт.
↓]],Таблица33[[#This Row],[Кратность заказа]])&gt;0,"Ошибка!","")</f>
        <v/>
      </c>
    </row>
    <row r="50" spans="1:33" s="37" customFormat="1" ht="15" customHeight="1">
      <c r="A50" s="48"/>
      <c r="B50" s="116" t="s">
        <v>1864</v>
      </c>
      <c r="C50" s="54" t="s">
        <v>1357</v>
      </c>
      <c r="D50" s="174" t="s">
        <v>816</v>
      </c>
      <c r="E50" s="257"/>
      <c r="F50" s="176" t="s">
        <v>1252</v>
      </c>
      <c r="G50" s="169" t="s">
        <v>114</v>
      </c>
      <c r="H50" s="185" t="s">
        <v>1506</v>
      </c>
      <c r="I50" s="55" t="s">
        <v>1329</v>
      </c>
      <c r="J50" s="56">
        <v>20</v>
      </c>
      <c r="K50" s="56" t="s">
        <v>1336</v>
      </c>
      <c r="L50" s="126">
        <v>11.09</v>
      </c>
      <c r="M50" s="126">
        <v>11.4</v>
      </c>
      <c r="N50" s="126">
        <v>11.61</v>
      </c>
      <c r="O50" s="126">
        <v>12.42</v>
      </c>
      <c r="P50" s="56">
        <v>5</v>
      </c>
      <c r="Q50" s="172"/>
      <c r="R50" s="57" t="str">
        <f t="shared" si="2"/>
        <v>-</v>
      </c>
      <c r="S50" s="58">
        <f t="shared" si="3"/>
        <v>0</v>
      </c>
      <c r="T50" s="259" t="s">
        <v>1870</v>
      </c>
      <c r="U50" s="272" t="s">
        <v>1545</v>
      </c>
      <c r="V50" s="273" t="s">
        <v>1676</v>
      </c>
      <c r="W50" s="223">
        <f>IF($B$32=1,,ROUNDUP(Таблица33[[#This Row],[Заказ корней, шт.
↓]]/5,0))</f>
        <v>0</v>
      </c>
      <c r="X50" s="202"/>
      <c r="Y50" s="224"/>
      <c r="Z50" s="240" t="s">
        <v>805</v>
      </c>
      <c r="AA50" s="164">
        <v>80</v>
      </c>
      <c r="AB50" s="164">
        <v>25</v>
      </c>
      <c r="AC50" s="3" t="s">
        <v>854</v>
      </c>
      <c r="AD50" s="3" t="s">
        <v>878</v>
      </c>
      <c r="AE50" s="63" t="s">
        <v>1031</v>
      </c>
      <c r="AF50" s="242" t="s">
        <v>1384</v>
      </c>
      <c r="AG50" s="170" t="str">
        <f>IF(MOD(Таблица33[[#This Row],[Заказ корней, шт.
↓]],Таблица33[[#This Row],[Кратность заказа]])&gt;0,"Ошибка!","")</f>
        <v/>
      </c>
    </row>
    <row r="51" spans="1:33" s="53" customFormat="1" ht="21" customHeight="1">
      <c r="A51" s="48"/>
      <c r="B51" s="145"/>
      <c r="C51" s="146"/>
      <c r="D51" s="146"/>
      <c r="E51" s="260"/>
      <c r="F51" s="159" t="s">
        <v>852</v>
      </c>
      <c r="G51" s="160"/>
      <c r="H51" s="186"/>
      <c r="I51" s="148"/>
      <c r="J51" s="149"/>
      <c r="K51" s="149"/>
      <c r="L51" s="150"/>
      <c r="M51" s="150"/>
      <c r="N51" s="150"/>
      <c r="O51" s="150"/>
      <c r="P51" s="149"/>
      <c r="Q51" s="161"/>
      <c r="R51" s="151"/>
      <c r="S51" s="152"/>
      <c r="T51" s="222"/>
      <c r="U51" s="153"/>
      <c r="V51" s="153"/>
      <c r="W51" s="221"/>
      <c r="X51" s="153"/>
      <c r="Y51" s="222"/>
      <c r="Z51" s="238"/>
      <c r="AA51" s="165"/>
      <c r="AB51" s="165"/>
      <c r="AC51" s="155"/>
      <c r="AD51" s="155"/>
      <c r="AE51" s="154"/>
      <c r="AF51" s="239"/>
      <c r="AG51" s="170"/>
    </row>
    <row r="52" spans="1:33" s="37" customFormat="1" ht="15" hidden="1" customHeight="1">
      <c r="A52" s="48"/>
      <c r="B52" s="306" t="s">
        <v>1867</v>
      </c>
      <c r="C52" s="307" t="s">
        <v>1014</v>
      </c>
      <c r="D52" s="308" t="s">
        <v>816</v>
      </c>
      <c r="E52" s="319"/>
      <c r="F52" s="310" t="s">
        <v>1252</v>
      </c>
      <c r="G52" s="311" t="s">
        <v>685</v>
      </c>
      <c r="H52" s="320"/>
      <c r="I52" s="313" t="s">
        <v>1328</v>
      </c>
      <c r="J52" s="314">
        <v>60</v>
      </c>
      <c r="K52" s="314" t="s">
        <v>1336</v>
      </c>
      <c r="L52" s="315">
        <v>8.34</v>
      </c>
      <c r="M52" s="315">
        <v>8.57</v>
      </c>
      <c r="N52" s="315">
        <v>8.73</v>
      </c>
      <c r="O52" s="315">
        <v>9.34</v>
      </c>
      <c r="P52" s="314">
        <v>5</v>
      </c>
      <c r="Q52" s="316"/>
      <c r="R52" s="317" t="str">
        <f>IF(Q52/J52=0,"-",Q52/J52)</f>
        <v>-</v>
      </c>
      <c r="S52" s="318">
        <f>IF(Q52&lt;10,O52*Q52,IF(Q52&lt;15,N52*Q52,IF(Q52&lt;J52,M52*Q52,L52*Q52)))</f>
        <v>0</v>
      </c>
      <c r="T52" s="305" t="s">
        <v>1868</v>
      </c>
      <c r="U52" s="272" t="s">
        <v>1546</v>
      </c>
      <c r="V52" s="273" t="s">
        <v>1677</v>
      </c>
      <c r="W52" s="223">
        <f>IF($B$32=1,,ROUNDUP(Таблица33[[#This Row],[Заказ корней, шт.
↓]]/5,0))</f>
        <v>0</v>
      </c>
      <c r="X52" s="202"/>
      <c r="Y52" s="224"/>
      <c r="Z52" s="240" t="s">
        <v>904</v>
      </c>
      <c r="AA52" s="164">
        <v>80</v>
      </c>
      <c r="AB52" s="164">
        <v>20</v>
      </c>
      <c r="AC52" s="3" t="s">
        <v>854</v>
      </c>
      <c r="AD52" s="3"/>
      <c r="AE52" s="63" t="s">
        <v>1264</v>
      </c>
      <c r="AF52" s="241" t="s">
        <v>1395</v>
      </c>
      <c r="AG52" s="170" t="str">
        <f>IF(MOD(Таблица33[[#This Row],[Заказ корней, шт.
↓]],Таблица33[[#This Row],[Кратность заказа]])&gt;0,"Ошибка!","")</f>
        <v/>
      </c>
    </row>
    <row r="53" spans="1:33" s="37" customFormat="1" ht="15" customHeight="1">
      <c r="A53" s="48"/>
      <c r="B53" s="116" t="s">
        <v>1864</v>
      </c>
      <c r="C53" s="54" t="s">
        <v>1839</v>
      </c>
      <c r="D53" s="174" t="s">
        <v>816</v>
      </c>
      <c r="E53" s="261"/>
      <c r="F53" s="176" t="s">
        <v>1252</v>
      </c>
      <c r="G53" s="169" t="s">
        <v>685</v>
      </c>
      <c r="H53" s="187"/>
      <c r="I53" s="55" t="s">
        <v>1328</v>
      </c>
      <c r="J53" s="56">
        <v>50</v>
      </c>
      <c r="K53" s="56" t="s">
        <v>1336</v>
      </c>
      <c r="L53" s="126">
        <v>8.34</v>
      </c>
      <c r="M53" s="126">
        <v>8.57</v>
      </c>
      <c r="N53" s="126">
        <v>8.73</v>
      </c>
      <c r="O53" s="126">
        <v>9.34</v>
      </c>
      <c r="P53" s="56">
        <v>5</v>
      </c>
      <c r="Q53" s="172"/>
      <c r="R53" s="57" t="str">
        <f>IF(Q53/J53=0,"-",Q53/J53)</f>
        <v>-</v>
      </c>
      <c r="S53" s="58">
        <f>IF(Q53&lt;10,O53*Q53,IF(Q53&lt;15,N53*Q53,IF(Q53&lt;J53,M53*Q53,L53*Q53)))</f>
        <v>0</v>
      </c>
      <c r="T53" s="258" t="s">
        <v>842</v>
      </c>
      <c r="U53" s="272" t="s">
        <v>1546</v>
      </c>
      <c r="V53" s="273" t="s">
        <v>1677</v>
      </c>
      <c r="W53" s="223">
        <f>IF($B$32=1,,ROUNDUP(Таблица33[[#This Row],[Заказ корней, шт.
↓]]/5,0))</f>
        <v>0</v>
      </c>
      <c r="X53" s="202"/>
      <c r="Y53" s="224"/>
      <c r="Z53" s="240" t="s">
        <v>904</v>
      </c>
      <c r="AA53" s="164">
        <v>80</v>
      </c>
      <c r="AB53" s="164">
        <v>20</v>
      </c>
      <c r="AC53" s="3" t="s">
        <v>854</v>
      </c>
      <c r="AD53" s="3"/>
      <c r="AE53" s="63" t="s">
        <v>1264</v>
      </c>
      <c r="AF53" s="241" t="s">
        <v>1395</v>
      </c>
      <c r="AG53" s="170" t="str">
        <f>IF(MOD(Таблица33[[#This Row],[Заказ корней, шт.
↓]],Таблица33[[#This Row],[Кратность заказа]])&gt;0,"Ошибка!","")</f>
        <v/>
      </c>
    </row>
    <row r="54" spans="1:33" s="37" customFormat="1" ht="15" customHeight="1">
      <c r="A54" s="48"/>
      <c r="B54" s="116" t="s">
        <v>1864</v>
      </c>
      <c r="C54" s="54" t="s">
        <v>1129</v>
      </c>
      <c r="D54" s="174" t="s">
        <v>816</v>
      </c>
      <c r="E54" s="261"/>
      <c r="F54" s="176" t="s">
        <v>1252</v>
      </c>
      <c r="G54" s="169" t="s">
        <v>3</v>
      </c>
      <c r="H54" s="187"/>
      <c r="I54" s="55" t="s">
        <v>1330</v>
      </c>
      <c r="J54" s="56">
        <v>50</v>
      </c>
      <c r="K54" s="56" t="s">
        <v>1336</v>
      </c>
      <c r="L54" s="126">
        <v>10.42</v>
      </c>
      <c r="M54" s="126">
        <v>10.709999999999999</v>
      </c>
      <c r="N54" s="126">
        <v>10.91</v>
      </c>
      <c r="O54" s="126">
        <v>11.67</v>
      </c>
      <c r="P54" s="56">
        <v>5</v>
      </c>
      <c r="Q54" s="172"/>
      <c r="R54" s="57" t="str">
        <f t="shared" si="2"/>
        <v>-</v>
      </c>
      <c r="S54" s="58">
        <f t="shared" si="3"/>
        <v>0</v>
      </c>
      <c r="T54" s="259" t="s">
        <v>1870</v>
      </c>
      <c r="U54" s="272" t="s">
        <v>1547</v>
      </c>
      <c r="V54" s="273" t="s">
        <v>1678</v>
      </c>
      <c r="W54" s="223">
        <f>IF($B$32=1,,ROUNDUP(Таблица33[[#This Row],[Заказ корней, шт.
↓]]/5,0))</f>
        <v>0</v>
      </c>
      <c r="X54" s="202"/>
      <c r="Y54" s="224"/>
      <c r="Z54" s="240" t="s">
        <v>807</v>
      </c>
      <c r="AA54" s="164">
        <v>85</v>
      </c>
      <c r="AB54" s="164" t="s">
        <v>879</v>
      </c>
      <c r="AC54" s="3" t="s">
        <v>854</v>
      </c>
      <c r="AD54" s="3"/>
      <c r="AE54" s="63"/>
      <c r="AF54" s="241" t="s">
        <v>1385</v>
      </c>
      <c r="AG54" s="170" t="str">
        <f>IF(MOD(Таблица33[[#This Row],[Заказ корней, шт.
↓]],Таблица33[[#This Row],[Кратность заказа]])&gt;0,"Ошибка!","")</f>
        <v/>
      </c>
    </row>
    <row r="55" spans="1:33" s="37" customFormat="1" ht="15" customHeight="1">
      <c r="A55" s="48"/>
      <c r="B55" s="116" t="s">
        <v>1864</v>
      </c>
      <c r="C55" s="54" t="s">
        <v>1002</v>
      </c>
      <c r="D55" s="174" t="s">
        <v>816</v>
      </c>
      <c r="E55" s="261"/>
      <c r="F55" s="176" t="s">
        <v>1252</v>
      </c>
      <c r="G55" s="169" t="s">
        <v>5</v>
      </c>
      <c r="H55" s="187"/>
      <c r="I55" s="55" t="s">
        <v>1328</v>
      </c>
      <c r="J55" s="56">
        <v>60</v>
      </c>
      <c r="K55" s="56" t="s">
        <v>1336</v>
      </c>
      <c r="L55" s="126">
        <v>8.4499999999999993</v>
      </c>
      <c r="M55" s="126">
        <v>8.68</v>
      </c>
      <c r="N55" s="126">
        <v>8.85</v>
      </c>
      <c r="O55" s="126">
        <v>9.4599999999999991</v>
      </c>
      <c r="P55" s="56">
        <v>5</v>
      </c>
      <c r="Q55" s="172"/>
      <c r="R55" s="57" t="str">
        <f>IF(Q55/J55=0,"-",Q55/J55)</f>
        <v>-</v>
      </c>
      <c r="S55" s="58">
        <f>IF(Q55&lt;10,O55*Q55,IF(Q55&lt;15,N55*Q55,IF(Q55&lt;J55,M55*Q55,L55*Q55)))</f>
        <v>0</v>
      </c>
      <c r="T55" s="258" t="s">
        <v>842</v>
      </c>
      <c r="U55" s="272" t="s">
        <v>1548</v>
      </c>
      <c r="V55" s="273" t="s">
        <v>1679</v>
      </c>
      <c r="W55" s="223">
        <f>IF($B$32=1,,ROUNDUP(Таблица33[[#This Row],[Заказ корней, шт.
↓]]/5,0))</f>
        <v>0</v>
      </c>
      <c r="X55" s="202"/>
      <c r="Y55" s="224"/>
      <c r="Z55" s="240" t="s">
        <v>923</v>
      </c>
      <c r="AA55" s="164" t="s">
        <v>869</v>
      </c>
      <c r="AB55" s="164">
        <v>17</v>
      </c>
      <c r="AC55" s="3" t="s">
        <v>854</v>
      </c>
      <c r="AD55" s="3"/>
      <c r="AE55" s="63" t="s">
        <v>1308</v>
      </c>
      <c r="AF55" s="241" t="s">
        <v>1428</v>
      </c>
      <c r="AG55" s="170" t="str">
        <f>IF(MOD(Таблица33[[#This Row],[Заказ корней, шт.
↓]],Таблица33[[#This Row],[Кратность заказа]])&gt;0,"Ошибка!","")</f>
        <v/>
      </c>
    </row>
    <row r="56" spans="1:33" s="37" customFormat="1" ht="15" hidden="1" customHeight="1">
      <c r="A56" s="48"/>
      <c r="B56" s="306" t="s">
        <v>1867</v>
      </c>
      <c r="C56" s="307" t="s">
        <v>1214</v>
      </c>
      <c r="D56" s="308" t="s">
        <v>816</v>
      </c>
      <c r="E56" s="319"/>
      <c r="F56" s="310" t="s">
        <v>1252</v>
      </c>
      <c r="G56" s="311" t="s">
        <v>5</v>
      </c>
      <c r="H56" s="320"/>
      <c r="I56" s="313" t="s">
        <v>1328</v>
      </c>
      <c r="J56" s="314">
        <v>50</v>
      </c>
      <c r="K56" s="314" t="s">
        <v>1336</v>
      </c>
      <c r="L56" s="315">
        <v>8.4499999999999993</v>
      </c>
      <c r="M56" s="315">
        <v>8.68</v>
      </c>
      <c r="N56" s="315">
        <v>8.85</v>
      </c>
      <c r="O56" s="315">
        <v>9.4599999999999991</v>
      </c>
      <c r="P56" s="314">
        <v>5</v>
      </c>
      <c r="Q56" s="316"/>
      <c r="R56" s="317" t="str">
        <f>IF(Q56/J56=0,"-",Q56/J56)</f>
        <v>-</v>
      </c>
      <c r="S56" s="318">
        <f>IF(Q56&lt;10,O56*Q56,IF(Q56&lt;15,N56*Q56,IF(Q56&lt;J56,M56*Q56,L56*Q56)))</f>
        <v>0</v>
      </c>
      <c r="T56" s="305" t="s">
        <v>1868</v>
      </c>
      <c r="U56" s="272" t="s">
        <v>1548</v>
      </c>
      <c r="V56" s="273" t="s">
        <v>1679</v>
      </c>
      <c r="W56" s="223">
        <f>IF($B$32=1,,ROUNDUP(Таблица33[[#This Row],[Заказ корней, шт.
↓]]/5,0))</f>
        <v>0</v>
      </c>
      <c r="X56" s="202"/>
      <c r="Y56" s="224"/>
      <c r="Z56" s="240" t="s">
        <v>923</v>
      </c>
      <c r="AA56" s="164" t="s">
        <v>869</v>
      </c>
      <c r="AB56" s="164">
        <v>17</v>
      </c>
      <c r="AC56" s="3" t="s">
        <v>854</v>
      </c>
      <c r="AD56" s="3"/>
      <c r="AE56" s="63" t="s">
        <v>1308</v>
      </c>
      <c r="AF56" s="241" t="s">
        <v>1428</v>
      </c>
      <c r="AG56" s="170" t="str">
        <f>IF(MOD(Таблица33[[#This Row],[Заказ корней, шт.
↓]],Таблица33[[#This Row],[Кратность заказа]])&gt;0,"Ошибка!","")</f>
        <v/>
      </c>
    </row>
    <row r="57" spans="1:33" s="37" customFormat="1" ht="15" hidden="1" customHeight="1">
      <c r="A57" s="48"/>
      <c r="B57" s="306" t="s">
        <v>1866</v>
      </c>
      <c r="C57" s="307" t="s">
        <v>1215</v>
      </c>
      <c r="D57" s="308" t="s">
        <v>816</v>
      </c>
      <c r="E57" s="319"/>
      <c r="F57" s="310" t="s">
        <v>1252</v>
      </c>
      <c r="G57" s="311" t="s">
        <v>5</v>
      </c>
      <c r="H57" s="320"/>
      <c r="I57" s="313" t="s">
        <v>1330</v>
      </c>
      <c r="J57" s="314">
        <v>50</v>
      </c>
      <c r="K57" s="314" t="s">
        <v>1336</v>
      </c>
      <c r="L57" s="315">
        <v>11.17</v>
      </c>
      <c r="M57" s="315">
        <v>11.47</v>
      </c>
      <c r="N57" s="315">
        <v>11.69</v>
      </c>
      <c r="O57" s="315">
        <v>12.5</v>
      </c>
      <c r="P57" s="314">
        <v>5</v>
      </c>
      <c r="Q57" s="316"/>
      <c r="R57" s="317" t="str">
        <f>IF(Q57/J57=0,"-",Q57/J57)</f>
        <v>-</v>
      </c>
      <c r="S57" s="318">
        <f>IF(Q57&lt;10,O57*Q57,IF(Q57&lt;15,N57*Q57,IF(Q57&lt;J57,M57*Q57,L57*Q57)))</f>
        <v>0</v>
      </c>
      <c r="T57" s="305" t="s">
        <v>1868</v>
      </c>
      <c r="U57" s="272" t="s">
        <v>1548</v>
      </c>
      <c r="V57" s="273" t="s">
        <v>1679</v>
      </c>
      <c r="W57" s="223">
        <f>IF($B$32=1,,ROUNDUP(Таблица33[[#This Row],[Заказ корней, шт.
↓]]/5,0))</f>
        <v>0</v>
      </c>
      <c r="X57" s="202"/>
      <c r="Y57" s="224"/>
      <c r="Z57" s="240" t="s">
        <v>923</v>
      </c>
      <c r="AA57" s="164" t="s">
        <v>869</v>
      </c>
      <c r="AB57" s="164">
        <v>17</v>
      </c>
      <c r="AC57" s="3" t="s">
        <v>854</v>
      </c>
      <c r="AD57" s="3"/>
      <c r="AE57" s="63" t="s">
        <v>1308</v>
      </c>
      <c r="AF57" s="241" t="s">
        <v>1428</v>
      </c>
      <c r="AG57" s="170" t="str">
        <f>IF(MOD(Таблица33[[#This Row],[Заказ корней, шт.
↓]],Таблица33[[#This Row],[Кратность заказа]])&gt;0,"Ошибка!","")</f>
        <v/>
      </c>
    </row>
    <row r="58" spans="1:33" s="37" customFormat="1" ht="15" hidden="1" customHeight="1">
      <c r="A58" s="48"/>
      <c r="B58" s="306" t="s">
        <v>1866</v>
      </c>
      <c r="C58" s="307" t="s">
        <v>1372</v>
      </c>
      <c r="D58" s="308" t="s">
        <v>816</v>
      </c>
      <c r="E58" s="319"/>
      <c r="F58" s="310" t="s">
        <v>1252</v>
      </c>
      <c r="G58" s="311" t="s">
        <v>5</v>
      </c>
      <c r="H58" s="312" t="s">
        <v>1517</v>
      </c>
      <c r="I58" s="313" t="s">
        <v>1329</v>
      </c>
      <c r="J58" s="314">
        <v>20</v>
      </c>
      <c r="K58" s="314" t="s">
        <v>1336</v>
      </c>
      <c r="L58" s="315">
        <v>19.540000000000003</v>
      </c>
      <c r="M58" s="315">
        <v>19.900000000000002</v>
      </c>
      <c r="N58" s="315">
        <v>20.48</v>
      </c>
      <c r="O58" s="315">
        <v>21.29</v>
      </c>
      <c r="P58" s="314">
        <v>5</v>
      </c>
      <c r="Q58" s="316"/>
      <c r="R58" s="317" t="str">
        <f>IF(Q58/J58=0,"-",Q58/J58)</f>
        <v>-</v>
      </c>
      <c r="S58" s="318">
        <f>IF(Q58&lt;10,O58*Q58,IF(Q58&lt;15,N58*Q58,IF(Q58&lt;J58,M58*Q58,L58*Q58)))</f>
        <v>0</v>
      </c>
      <c r="T58" s="305" t="s">
        <v>1868</v>
      </c>
      <c r="U58" s="272" t="s">
        <v>1548</v>
      </c>
      <c r="V58" s="273" t="s">
        <v>1679</v>
      </c>
      <c r="W58" s="223">
        <f>IF($B$32=1,,ROUNDUP(Таблица33[[#This Row],[Заказ корней, шт.
↓]]/5,0))</f>
        <v>0</v>
      </c>
      <c r="X58" s="202"/>
      <c r="Y58" s="224"/>
      <c r="Z58" s="240" t="s">
        <v>923</v>
      </c>
      <c r="AA58" s="164" t="s">
        <v>869</v>
      </c>
      <c r="AB58" s="164">
        <v>17</v>
      </c>
      <c r="AC58" s="3" t="s">
        <v>854</v>
      </c>
      <c r="AD58" s="3"/>
      <c r="AE58" s="63" t="s">
        <v>1308</v>
      </c>
      <c r="AF58" s="241" t="s">
        <v>1428</v>
      </c>
      <c r="AG58" s="170" t="str">
        <f>IF(MOD(Таблица33[[#This Row],[Заказ корней, шт.
↓]],Таблица33[[#This Row],[Кратность заказа]])&gt;0,"Ошибка!","")</f>
        <v/>
      </c>
    </row>
    <row r="59" spans="1:33" s="37" customFormat="1" ht="15" hidden="1" customHeight="1">
      <c r="A59" s="48"/>
      <c r="B59" s="306" t="s">
        <v>1867</v>
      </c>
      <c r="C59" s="307" t="s">
        <v>1130</v>
      </c>
      <c r="D59" s="308" t="s">
        <v>816</v>
      </c>
      <c r="E59" s="319"/>
      <c r="F59" s="310" t="s">
        <v>1252</v>
      </c>
      <c r="G59" s="311" t="s">
        <v>4</v>
      </c>
      <c r="H59" s="320"/>
      <c r="I59" s="313" t="s">
        <v>1330</v>
      </c>
      <c r="J59" s="314">
        <v>35</v>
      </c>
      <c r="K59" s="314" t="s">
        <v>1336</v>
      </c>
      <c r="L59" s="315">
        <v>11</v>
      </c>
      <c r="M59" s="315">
        <v>11.31</v>
      </c>
      <c r="N59" s="315">
        <v>11.52</v>
      </c>
      <c r="O59" s="315">
        <v>12.32</v>
      </c>
      <c r="P59" s="314">
        <v>5</v>
      </c>
      <c r="Q59" s="316"/>
      <c r="R59" s="317" t="str">
        <f t="shared" si="2"/>
        <v>-</v>
      </c>
      <c r="S59" s="318">
        <f t="shared" si="3"/>
        <v>0</v>
      </c>
      <c r="T59" s="305" t="s">
        <v>1868</v>
      </c>
      <c r="U59" s="272" t="s">
        <v>1549</v>
      </c>
      <c r="V59" s="273" t="s">
        <v>1680</v>
      </c>
      <c r="W59" s="223">
        <f>IF($B$32=1,,ROUNDUP(Таблица33[[#This Row],[Заказ корней, шт.
↓]]/5,0))</f>
        <v>0</v>
      </c>
      <c r="X59" s="202"/>
      <c r="Y59" s="224"/>
      <c r="Z59" s="240" t="s">
        <v>904</v>
      </c>
      <c r="AA59" s="164" t="s">
        <v>869</v>
      </c>
      <c r="AB59" s="164" t="s">
        <v>859</v>
      </c>
      <c r="AC59" s="3" t="s">
        <v>854</v>
      </c>
      <c r="AD59" s="3" t="s">
        <v>878</v>
      </c>
      <c r="AE59" s="63"/>
      <c r="AF59" s="241" t="s">
        <v>1386</v>
      </c>
      <c r="AG59" s="170" t="str">
        <f>IF(MOD(Таблица33[[#This Row],[Заказ корней, шт.
↓]],Таблица33[[#This Row],[Кратность заказа]])&gt;0,"Ошибка!","")</f>
        <v/>
      </c>
    </row>
    <row r="60" spans="1:33" s="37" customFormat="1" ht="15" customHeight="1">
      <c r="A60" s="48"/>
      <c r="B60" s="116" t="s">
        <v>1864</v>
      </c>
      <c r="C60" s="54" t="s">
        <v>1848</v>
      </c>
      <c r="D60" s="174" t="s">
        <v>816</v>
      </c>
      <c r="E60" s="261"/>
      <c r="F60" s="176" t="s">
        <v>1252</v>
      </c>
      <c r="G60" s="169" t="s">
        <v>4</v>
      </c>
      <c r="H60" s="187"/>
      <c r="I60" s="55" t="s">
        <v>1330</v>
      </c>
      <c r="J60" s="56">
        <v>40</v>
      </c>
      <c r="K60" s="56" t="s">
        <v>1336</v>
      </c>
      <c r="L60" s="126">
        <v>11</v>
      </c>
      <c r="M60" s="126">
        <v>11.31</v>
      </c>
      <c r="N60" s="126">
        <v>11.52</v>
      </c>
      <c r="O60" s="126">
        <v>12.32</v>
      </c>
      <c r="P60" s="56">
        <v>5</v>
      </c>
      <c r="Q60" s="172"/>
      <c r="R60" s="57" t="str">
        <f t="shared" ref="R60" si="6">IF(Q60/J60=0,"-",Q60/J60)</f>
        <v>-</v>
      </c>
      <c r="S60" s="58">
        <f t="shared" ref="S60" si="7">IF(Q60&lt;10,O60*Q60,IF(Q60&lt;15,N60*Q60,IF(Q60&lt;J60,M60*Q60,L60*Q60)))</f>
        <v>0</v>
      </c>
      <c r="T60" s="258" t="s">
        <v>842</v>
      </c>
      <c r="U60" s="272" t="s">
        <v>1549</v>
      </c>
      <c r="V60" s="273" t="s">
        <v>1680</v>
      </c>
      <c r="W60" s="223">
        <f>IF($B$32=1,,ROUNDUP(Таблица33[[#This Row],[Заказ корней, шт.
↓]]/5,0))</f>
        <v>0</v>
      </c>
      <c r="X60" s="202"/>
      <c r="Y60" s="224"/>
      <c r="Z60" s="240" t="s">
        <v>904</v>
      </c>
      <c r="AA60" s="164" t="s">
        <v>869</v>
      </c>
      <c r="AB60" s="164" t="s">
        <v>859</v>
      </c>
      <c r="AC60" s="3" t="s">
        <v>854</v>
      </c>
      <c r="AD60" s="3" t="s">
        <v>878</v>
      </c>
      <c r="AE60" s="63"/>
      <c r="AF60" s="241" t="s">
        <v>1386</v>
      </c>
      <c r="AG60" s="170" t="str">
        <f>IF(MOD(Таблица33[[#This Row],[Заказ корней, шт.
↓]],Таблица33[[#This Row],[Кратность заказа]])&gt;0,"Ошибка!","")</f>
        <v/>
      </c>
    </row>
    <row r="61" spans="1:33" s="37" customFormat="1" ht="15" hidden="1" customHeight="1">
      <c r="A61" s="48"/>
      <c r="B61" s="306" t="s">
        <v>1867</v>
      </c>
      <c r="C61" s="307" t="s">
        <v>1187</v>
      </c>
      <c r="D61" s="308" t="s">
        <v>816</v>
      </c>
      <c r="E61" s="319"/>
      <c r="F61" s="310" t="s">
        <v>1252</v>
      </c>
      <c r="G61" s="311" t="s">
        <v>9</v>
      </c>
      <c r="H61" s="320"/>
      <c r="I61" s="313" t="s">
        <v>1330</v>
      </c>
      <c r="J61" s="314">
        <v>50</v>
      </c>
      <c r="K61" s="314" t="s">
        <v>1336</v>
      </c>
      <c r="L61" s="315">
        <v>8.58</v>
      </c>
      <c r="M61" s="315">
        <v>8.81</v>
      </c>
      <c r="N61" s="315">
        <v>8.98</v>
      </c>
      <c r="O61" s="315">
        <v>9.6</v>
      </c>
      <c r="P61" s="314">
        <v>5</v>
      </c>
      <c r="Q61" s="316"/>
      <c r="R61" s="317" t="str">
        <f>IF(Q61/J61=0,"-",Q61/J61)</f>
        <v>-</v>
      </c>
      <c r="S61" s="318">
        <f>IF(Q61&lt;10,O61*Q61,IF(Q61&lt;15,N61*Q61,IF(Q61&lt;J61,M61*Q61,L61*Q61)))</f>
        <v>0</v>
      </c>
      <c r="T61" s="305" t="s">
        <v>1868</v>
      </c>
      <c r="U61" s="272" t="s">
        <v>1550</v>
      </c>
      <c r="V61" s="273" t="s">
        <v>1681</v>
      </c>
      <c r="W61" s="223">
        <f>IF($B$32=1,,ROUNDUP(Таблица33[[#This Row],[Заказ корней, шт.
↓]]/5,0))</f>
        <v>0</v>
      </c>
      <c r="X61" s="202"/>
      <c r="Y61" s="224"/>
      <c r="Z61" s="240" t="s">
        <v>910</v>
      </c>
      <c r="AA61" s="164" t="s">
        <v>869</v>
      </c>
      <c r="AB61" s="164" t="s">
        <v>806</v>
      </c>
      <c r="AC61" s="3" t="s">
        <v>854</v>
      </c>
      <c r="AD61" s="3" t="s">
        <v>878</v>
      </c>
      <c r="AE61" s="63" t="s">
        <v>1291</v>
      </c>
      <c r="AF61" s="241" t="s">
        <v>1473</v>
      </c>
      <c r="AG61" s="170" t="str">
        <f>IF(MOD(Таблица33[[#This Row],[Заказ корней, шт.
↓]],Таблица33[[#This Row],[Кратность заказа]])&gt;0,"Ошибка!","")</f>
        <v/>
      </c>
    </row>
    <row r="62" spans="1:33" s="37" customFormat="1" ht="15" customHeight="1">
      <c r="A62" s="48"/>
      <c r="B62" s="116" t="s">
        <v>1864</v>
      </c>
      <c r="C62" s="54" t="s">
        <v>1015</v>
      </c>
      <c r="D62" s="174" t="s">
        <v>816</v>
      </c>
      <c r="E62" s="261"/>
      <c r="F62" s="176" t="s">
        <v>1252</v>
      </c>
      <c r="G62" s="169" t="s">
        <v>9</v>
      </c>
      <c r="H62" s="187"/>
      <c r="I62" s="55" t="s">
        <v>1330</v>
      </c>
      <c r="J62" s="56">
        <v>35</v>
      </c>
      <c r="K62" s="56" t="s">
        <v>1336</v>
      </c>
      <c r="L62" s="126">
        <v>8.58</v>
      </c>
      <c r="M62" s="126">
        <v>8.81</v>
      </c>
      <c r="N62" s="126">
        <v>8.98</v>
      </c>
      <c r="O62" s="126">
        <v>9.6</v>
      </c>
      <c r="P62" s="56">
        <v>5</v>
      </c>
      <c r="Q62" s="172"/>
      <c r="R62" s="57" t="str">
        <f>IF(Q62/J62=0,"-",Q62/J62)</f>
        <v>-</v>
      </c>
      <c r="S62" s="58">
        <f>IF(Q62&lt;10,O62*Q62,IF(Q62&lt;15,N62*Q62,IF(Q62&lt;J62,M62*Q62,L62*Q62)))</f>
        <v>0</v>
      </c>
      <c r="T62" s="258" t="s">
        <v>842</v>
      </c>
      <c r="U62" s="272" t="s">
        <v>1550</v>
      </c>
      <c r="V62" s="273" t="s">
        <v>1681</v>
      </c>
      <c r="W62" s="223">
        <f>IF($B$32=1,,ROUNDUP(Таблица33[[#This Row],[Заказ корней, шт.
↓]]/5,0))</f>
        <v>0</v>
      </c>
      <c r="X62" s="202"/>
      <c r="Y62" s="224"/>
      <c r="Z62" s="240" t="s">
        <v>910</v>
      </c>
      <c r="AA62" s="164" t="s">
        <v>869</v>
      </c>
      <c r="AB62" s="164" t="s">
        <v>806</v>
      </c>
      <c r="AC62" s="3" t="s">
        <v>854</v>
      </c>
      <c r="AD62" s="3" t="s">
        <v>878</v>
      </c>
      <c r="AE62" s="63" t="s">
        <v>1291</v>
      </c>
      <c r="AF62" s="241" t="s">
        <v>1473</v>
      </c>
      <c r="AG62" s="170" t="str">
        <f>IF(MOD(Таблица33[[#This Row],[Заказ корней, шт.
↓]],Таблица33[[#This Row],[Кратность заказа]])&gt;0,"Ошибка!","")</f>
        <v/>
      </c>
    </row>
    <row r="63" spans="1:33" s="37" customFormat="1" ht="15" hidden="1" customHeight="1">
      <c r="A63" s="48"/>
      <c r="B63" s="116" t="s">
        <v>1865</v>
      </c>
      <c r="C63" s="54" t="s">
        <v>1832</v>
      </c>
      <c r="D63" s="174" t="s">
        <v>816</v>
      </c>
      <c r="E63" s="261"/>
      <c r="F63" s="176" t="s">
        <v>1252</v>
      </c>
      <c r="G63" s="169" t="s">
        <v>9</v>
      </c>
      <c r="H63" s="187"/>
      <c r="I63" s="55" t="s">
        <v>1330</v>
      </c>
      <c r="J63" s="56">
        <v>50</v>
      </c>
      <c r="K63" s="56" t="s">
        <v>1336</v>
      </c>
      <c r="L63" s="126">
        <v>8.58</v>
      </c>
      <c r="M63" s="126">
        <v>8.81</v>
      </c>
      <c r="N63" s="126">
        <v>8.98</v>
      </c>
      <c r="O63" s="126">
        <v>9.6</v>
      </c>
      <c r="P63" s="56">
        <v>5</v>
      </c>
      <c r="Q63" s="172"/>
      <c r="R63" s="57" t="str">
        <f>IF(Q63/J63=0,"-",Q63/J63)</f>
        <v>-</v>
      </c>
      <c r="S63" s="58">
        <f>IF(Q63&lt;10,O63*Q63,IF(Q63&lt;15,N63*Q63,IF(Q63&lt;J63,M63*Q63,L63*Q63)))</f>
        <v>0</v>
      </c>
      <c r="T63" s="258" t="s">
        <v>842</v>
      </c>
      <c r="U63" s="272" t="s">
        <v>1550</v>
      </c>
      <c r="V63" s="273" t="s">
        <v>1681</v>
      </c>
      <c r="W63" s="223">
        <f>IF($B$32=1,,ROUNDUP(Таблица33[[#This Row],[Заказ корней, шт.
↓]]/5,0))</f>
        <v>0</v>
      </c>
      <c r="X63" s="202"/>
      <c r="Y63" s="224"/>
      <c r="Z63" s="240" t="s">
        <v>910</v>
      </c>
      <c r="AA63" s="164" t="s">
        <v>869</v>
      </c>
      <c r="AB63" s="164" t="s">
        <v>806</v>
      </c>
      <c r="AC63" s="3" t="s">
        <v>854</v>
      </c>
      <c r="AD63" s="3" t="s">
        <v>878</v>
      </c>
      <c r="AE63" s="63" t="s">
        <v>1291</v>
      </c>
      <c r="AF63" s="241" t="s">
        <v>1473</v>
      </c>
      <c r="AG63" s="170" t="str">
        <f>IF(MOD(Таблица33[[#This Row],[Заказ корней, шт.
↓]],Таблица33[[#This Row],[Кратность заказа]])&gt;0,"Ошибка!","")</f>
        <v/>
      </c>
    </row>
    <row r="64" spans="1:33" s="37" customFormat="1" ht="15" customHeight="1">
      <c r="A64" s="48"/>
      <c r="B64" s="116" t="s">
        <v>1864</v>
      </c>
      <c r="C64" s="54" t="s">
        <v>1365</v>
      </c>
      <c r="D64" s="174" t="s">
        <v>816</v>
      </c>
      <c r="E64" s="261"/>
      <c r="F64" s="176" t="s">
        <v>1252</v>
      </c>
      <c r="G64" s="169" t="s">
        <v>9</v>
      </c>
      <c r="H64" s="200" t="s">
        <v>1517</v>
      </c>
      <c r="I64" s="55" t="s">
        <v>1329</v>
      </c>
      <c r="J64" s="56">
        <v>20</v>
      </c>
      <c r="K64" s="56" t="s">
        <v>1336</v>
      </c>
      <c r="L64" s="126">
        <v>15.44</v>
      </c>
      <c r="M64" s="126">
        <v>15.87</v>
      </c>
      <c r="N64" s="126">
        <v>16.16</v>
      </c>
      <c r="O64" s="126">
        <v>17.290000000000003</v>
      </c>
      <c r="P64" s="56">
        <v>5</v>
      </c>
      <c r="Q64" s="172"/>
      <c r="R64" s="57" t="str">
        <f>IF(Q64/J64=0,"-",Q64/J64)</f>
        <v>-</v>
      </c>
      <c r="S64" s="58">
        <f>IF(Q64&lt;10,O64*Q64,IF(Q64&lt;15,N64*Q64,IF(Q64&lt;J64,M64*Q64,L64*Q64)))</f>
        <v>0</v>
      </c>
      <c r="T64" s="258" t="s">
        <v>842</v>
      </c>
      <c r="U64" s="272" t="s">
        <v>1550</v>
      </c>
      <c r="V64" s="273" t="s">
        <v>1681</v>
      </c>
      <c r="W64" s="223">
        <f>IF($B$32=1,,ROUNDUP(Таблица33[[#This Row],[Заказ корней, шт.
↓]]/5,0))</f>
        <v>0</v>
      </c>
      <c r="X64" s="202"/>
      <c r="Y64" s="224"/>
      <c r="Z64" s="240" t="s">
        <v>910</v>
      </c>
      <c r="AA64" s="164" t="s">
        <v>869</v>
      </c>
      <c r="AB64" s="164" t="s">
        <v>806</v>
      </c>
      <c r="AC64" s="3" t="s">
        <v>854</v>
      </c>
      <c r="AD64" s="3" t="s">
        <v>878</v>
      </c>
      <c r="AE64" s="63" t="s">
        <v>1291</v>
      </c>
      <c r="AF64" s="241" t="s">
        <v>1473</v>
      </c>
      <c r="AG64" s="170" t="str">
        <f>IF(MOD(Таблица33[[#This Row],[Заказ корней, шт.
↓]],Таблица33[[#This Row],[Кратность заказа]])&gt;0,"Ошибка!","")</f>
        <v/>
      </c>
    </row>
    <row r="65" spans="1:33" s="37" customFormat="1" ht="15" customHeight="1">
      <c r="A65" s="48"/>
      <c r="B65" s="116" t="s">
        <v>1864</v>
      </c>
      <c r="C65" s="54" t="s">
        <v>1019</v>
      </c>
      <c r="D65" s="174" t="s">
        <v>816</v>
      </c>
      <c r="E65" s="261"/>
      <c r="F65" s="176" t="s">
        <v>1252</v>
      </c>
      <c r="G65" s="169" t="s">
        <v>226</v>
      </c>
      <c r="H65" s="188" t="s">
        <v>1508</v>
      </c>
      <c r="I65" s="55" t="s">
        <v>1328</v>
      </c>
      <c r="J65" s="56">
        <v>75</v>
      </c>
      <c r="K65" s="56" t="s">
        <v>1336</v>
      </c>
      <c r="L65" s="126">
        <v>3.53</v>
      </c>
      <c r="M65" s="126">
        <v>3.63</v>
      </c>
      <c r="N65" s="126">
        <v>3.6999999999999997</v>
      </c>
      <c r="O65" s="126">
        <v>3.9499999999999997</v>
      </c>
      <c r="P65" s="56">
        <v>5</v>
      </c>
      <c r="Q65" s="172"/>
      <c r="R65" s="57" t="str">
        <f t="shared" si="2"/>
        <v>-</v>
      </c>
      <c r="S65" s="58">
        <f t="shared" si="3"/>
        <v>0</v>
      </c>
      <c r="T65" s="258" t="s">
        <v>842</v>
      </c>
      <c r="U65" s="272" t="s">
        <v>1551</v>
      </c>
      <c r="V65" s="273" t="s">
        <v>1682</v>
      </c>
      <c r="W65" s="223">
        <f>IF($B$32=1,,ROUNDUP(Таблица33[[#This Row],[Заказ корней, шт.
↓]]/5,0))</f>
        <v>0</v>
      </c>
      <c r="X65" s="202"/>
      <c r="Y65" s="224"/>
      <c r="Z65" s="240" t="s">
        <v>904</v>
      </c>
      <c r="AA65" s="164">
        <v>100</v>
      </c>
      <c r="AB65" s="164" t="s">
        <v>859</v>
      </c>
      <c r="AC65" s="3" t="s">
        <v>856</v>
      </c>
      <c r="AD65" s="3" t="s">
        <v>878</v>
      </c>
      <c r="AE65" s="63" t="s">
        <v>1256</v>
      </c>
      <c r="AF65" s="241" t="s">
        <v>1387</v>
      </c>
      <c r="AG65" s="170" t="str">
        <f>IF(MOD(Таблица33[[#This Row],[Заказ корней, шт.
↓]],Таблица33[[#This Row],[Кратность заказа]])&gt;0,"Ошибка!","")</f>
        <v/>
      </c>
    </row>
    <row r="66" spans="1:33" s="37" customFormat="1" ht="15" customHeight="1">
      <c r="A66" s="48"/>
      <c r="B66" s="116" t="s">
        <v>1864</v>
      </c>
      <c r="C66" s="54" t="s">
        <v>1018</v>
      </c>
      <c r="D66" s="174" t="s">
        <v>901</v>
      </c>
      <c r="E66" s="261"/>
      <c r="F66" s="176" t="s">
        <v>1252</v>
      </c>
      <c r="G66" s="169" t="s">
        <v>226</v>
      </c>
      <c r="H66" s="188" t="s">
        <v>1508</v>
      </c>
      <c r="I66" s="55" t="s">
        <v>1328</v>
      </c>
      <c r="J66" s="56">
        <v>60</v>
      </c>
      <c r="K66" s="56" t="s">
        <v>1337</v>
      </c>
      <c r="L66" s="125">
        <v>335</v>
      </c>
      <c r="M66" s="125">
        <v>345</v>
      </c>
      <c r="N66" s="125">
        <v>351</v>
      </c>
      <c r="O66" s="125">
        <v>375</v>
      </c>
      <c r="P66" s="56">
        <v>5</v>
      </c>
      <c r="Q66" s="172"/>
      <c r="R66" s="57" t="str">
        <f t="shared" si="2"/>
        <v>-</v>
      </c>
      <c r="S66" s="65">
        <f t="shared" si="3"/>
        <v>0</v>
      </c>
      <c r="T66" s="258" t="s">
        <v>842</v>
      </c>
      <c r="U66" s="272" t="s">
        <v>1551</v>
      </c>
      <c r="V66" s="273" t="s">
        <v>1682</v>
      </c>
      <c r="W66" s="223">
        <f>IF($B$32=1,,ROUNDUP(Таблица33[[#This Row],[Заказ корней, шт.
↓]]/5,0))</f>
        <v>0</v>
      </c>
      <c r="X66" s="202"/>
      <c r="Y66" s="224"/>
      <c r="Z66" s="240" t="s">
        <v>904</v>
      </c>
      <c r="AA66" s="164">
        <v>100</v>
      </c>
      <c r="AB66" s="164" t="s">
        <v>859</v>
      </c>
      <c r="AC66" s="3" t="s">
        <v>856</v>
      </c>
      <c r="AD66" s="3" t="s">
        <v>878</v>
      </c>
      <c r="AE66" s="63" t="s">
        <v>1256</v>
      </c>
      <c r="AF66" s="241" t="s">
        <v>1387</v>
      </c>
      <c r="AG66" s="170" t="str">
        <f>IF(MOD(Таблица33[[#This Row],[Заказ корней, шт.
↓]],Таблица33[[#This Row],[Кратность заказа]])&gt;0,"Ошибка!","")</f>
        <v/>
      </c>
    </row>
    <row r="67" spans="1:33" s="37" customFormat="1" ht="15" hidden="1" customHeight="1">
      <c r="A67" s="48"/>
      <c r="B67" s="306" t="s">
        <v>1867</v>
      </c>
      <c r="C67" s="307" t="s">
        <v>1020</v>
      </c>
      <c r="D67" s="308" t="s">
        <v>816</v>
      </c>
      <c r="E67" s="319"/>
      <c r="F67" s="310" t="s">
        <v>1252</v>
      </c>
      <c r="G67" s="311" t="s">
        <v>226</v>
      </c>
      <c r="H67" s="321" t="s">
        <v>1869</v>
      </c>
      <c r="I67" s="313" t="s">
        <v>1330</v>
      </c>
      <c r="J67" s="314">
        <v>50</v>
      </c>
      <c r="K67" s="314" t="s">
        <v>1336</v>
      </c>
      <c r="L67" s="315">
        <v>4.79</v>
      </c>
      <c r="M67" s="315">
        <v>4.92</v>
      </c>
      <c r="N67" s="315">
        <v>5.01</v>
      </c>
      <c r="O67" s="315">
        <v>5.36</v>
      </c>
      <c r="P67" s="314">
        <v>5</v>
      </c>
      <c r="Q67" s="316"/>
      <c r="R67" s="317" t="str">
        <f t="shared" si="2"/>
        <v>-</v>
      </c>
      <c r="S67" s="318">
        <f t="shared" si="3"/>
        <v>0</v>
      </c>
      <c r="T67" s="305" t="s">
        <v>1868</v>
      </c>
      <c r="U67" s="272" t="s">
        <v>1551</v>
      </c>
      <c r="V67" s="273" t="s">
        <v>1682</v>
      </c>
      <c r="W67" s="223">
        <f>IF($B$32=1,,ROUNDUP(Таблица33[[#This Row],[Заказ корней, шт.
↓]]/5,0))</f>
        <v>0</v>
      </c>
      <c r="X67" s="202"/>
      <c r="Y67" s="224"/>
      <c r="Z67" s="240" t="s">
        <v>904</v>
      </c>
      <c r="AA67" s="164">
        <v>100</v>
      </c>
      <c r="AB67" s="164" t="s">
        <v>859</v>
      </c>
      <c r="AC67" s="3" t="s">
        <v>856</v>
      </c>
      <c r="AD67" s="3" t="s">
        <v>878</v>
      </c>
      <c r="AE67" s="63" t="s">
        <v>1256</v>
      </c>
      <c r="AF67" s="241" t="s">
        <v>1387</v>
      </c>
      <c r="AG67" s="170" t="str">
        <f>IF(MOD(Таблица33[[#This Row],[Заказ корней, шт.
↓]],Таблица33[[#This Row],[Кратность заказа]])&gt;0,"Ошибка!","")</f>
        <v/>
      </c>
    </row>
    <row r="68" spans="1:33" s="37" customFormat="1" ht="15" customHeight="1">
      <c r="A68" s="48"/>
      <c r="B68" s="116" t="s">
        <v>1864</v>
      </c>
      <c r="C68" s="54" t="s">
        <v>1131</v>
      </c>
      <c r="D68" s="174" t="s">
        <v>816</v>
      </c>
      <c r="E68" s="261"/>
      <c r="F68" s="176" t="s">
        <v>1252</v>
      </c>
      <c r="G68" s="169" t="s">
        <v>226</v>
      </c>
      <c r="H68" s="188" t="s">
        <v>1508</v>
      </c>
      <c r="I68" s="55" t="s">
        <v>1330</v>
      </c>
      <c r="J68" s="56">
        <v>35</v>
      </c>
      <c r="K68" s="56" t="s">
        <v>1336</v>
      </c>
      <c r="L68" s="126">
        <v>4.79</v>
      </c>
      <c r="M68" s="126">
        <v>4.92</v>
      </c>
      <c r="N68" s="126">
        <v>5.01</v>
      </c>
      <c r="O68" s="126">
        <v>5.3599999999999994</v>
      </c>
      <c r="P68" s="56">
        <v>5</v>
      </c>
      <c r="Q68" s="172"/>
      <c r="R68" s="57" t="str">
        <f t="shared" si="2"/>
        <v>-</v>
      </c>
      <c r="S68" s="58">
        <f t="shared" si="3"/>
        <v>0</v>
      </c>
      <c r="T68" s="258" t="s">
        <v>842</v>
      </c>
      <c r="U68" s="272" t="s">
        <v>1551</v>
      </c>
      <c r="V68" s="273" t="s">
        <v>1682</v>
      </c>
      <c r="W68" s="223">
        <f>IF($B$32=1,,ROUNDUP(Таблица33[[#This Row],[Заказ корней, шт.
↓]]/5,0))</f>
        <v>0</v>
      </c>
      <c r="X68" s="202"/>
      <c r="Y68" s="224"/>
      <c r="Z68" s="240" t="s">
        <v>904</v>
      </c>
      <c r="AA68" s="164">
        <v>100</v>
      </c>
      <c r="AB68" s="164" t="s">
        <v>859</v>
      </c>
      <c r="AC68" s="3" t="s">
        <v>856</v>
      </c>
      <c r="AD68" s="3" t="s">
        <v>878</v>
      </c>
      <c r="AE68" s="63" t="s">
        <v>1256</v>
      </c>
      <c r="AF68" s="241" t="s">
        <v>1387</v>
      </c>
      <c r="AG68" s="170" t="str">
        <f>IF(MOD(Таблица33[[#This Row],[Заказ корней, шт.
↓]],Таблица33[[#This Row],[Кратность заказа]])&gt;0,"Ошибка!","")</f>
        <v/>
      </c>
    </row>
    <row r="69" spans="1:33" s="37" customFormat="1" ht="15" customHeight="1">
      <c r="A69" s="48"/>
      <c r="B69" s="116" t="s">
        <v>1864</v>
      </c>
      <c r="C69" s="54" t="s">
        <v>1358</v>
      </c>
      <c r="D69" s="174" t="s">
        <v>816</v>
      </c>
      <c r="E69" s="261"/>
      <c r="F69" s="176" t="s">
        <v>1252</v>
      </c>
      <c r="G69" s="169" t="s">
        <v>226</v>
      </c>
      <c r="H69" s="188" t="s">
        <v>1508</v>
      </c>
      <c r="I69" s="55" t="s">
        <v>1329</v>
      </c>
      <c r="J69" s="56">
        <v>20</v>
      </c>
      <c r="K69" s="56" t="s">
        <v>1336</v>
      </c>
      <c r="L69" s="126">
        <v>9.56</v>
      </c>
      <c r="M69" s="126">
        <v>9.82</v>
      </c>
      <c r="N69" s="126">
        <v>10</v>
      </c>
      <c r="O69" s="126">
        <v>10.7</v>
      </c>
      <c r="P69" s="56">
        <v>5</v>
      </c>
      <c r="Q69" s="172"/>
      <c r="R69" s="57" t="str">
        <f t="shared" si="2"/>
        <v>-</v>
      </c>
      <c r="S69" s="58">
        <f t="shared" si="3"/>
        <v>0</v>
      </c>
      <c r="T69" s="258" t="s">
        <v>842</v>
      </c>
      <c r="U69" s="272" t="s">
        <v>1551</v>
      </c>
      <c r="V69" s="273" t="s">
        <v>1682</v>
      </c>
      <c r="W69" s="223">
        <f>IF($B$32=1,,ROUNDUP(Таблица33[[#This Row],[Заказ корней, шт.
↓]]/5,0))</f>
        <v>0</v>
      </c>
      <c r="X69" s="202"/>
      <c r="Y69" s="224"/>
      <c r="Z69" s="240" t="s">
        <v>904</v>
      </c>
      <c r="AA69" s="164">
        <v>100</v>
      </c>
      <c r="AB69" s="164" t="s">
        <v>859</v>
      </c>
      <c r="AC69" s="3" t="s">
        <v>856</v>
      </c>
      <c r="AD69" s="3" t="s">
        <v>878</v>
      </c>
      <c r="AE69" s="63" t="s">
        <v>1256</v>
      </c>
      <c r="AF69" s="241" t="s">
        <v>1387</v>
      </c>
      <c r="AG69" s="170" t="str">
        <f>IF(MOD(Таблица33[[#This Row],[Заказ корней, шт.
↓]],Таблица33[[#This Row],[Кратность заказа]])&gt;0,"Ошибка!","")</f>
        <v/>
      </c>
    </row>
    <row r="70" spans="1:33" s="37" customFormat="1" ht="15" hidden="1" customHeight="1">
      <c r="A70" s="48"/>
      <c r="B70" s="306" t="s">
        <v>1867</v>
      </c>
      <c r="C70" s="307" t="s">
        <v>1022</v>
      </c>
      <c r="D70" s="308" t="s">
        <v>816</v>
      </c>
      <c r="E70" s="319"/>
      <c r="F70" s="310" t="s">
        <v>1252</v>
      </c>
      <c r="G70" s="311" t="s">
        <v>15</v>
      </c>
      <c r="H70" s="320"/>
      <c r="I70" s="313" t="s">
        <v>1330</v>
      </c>
      <c r="J70" s="314">
        <v>50</v>
      </c>
      <c r="K70" s="314" t="s">
        <v>1336</v>
      </c>
      <c r="L70" s="315">
        <v>6.34</v>
      </c>
      <c r="M70" s="315">
        <v>6.51</v>
      </c>
      <c r="N70" s="315">
        <v>6.63</v>
      </c>
      <c r="O70" s="315">
        <v>7.09</v>
      </c>
      <c r="P70" s="314">
        <v>5</v>
      </c>
      <c r="Q70" s="316"/>
      <c r="R70" s="317" t="str">
        <f t="shared" si="2"/>
        <v>-</v>
      </c>
      <c r="S70" s="318">
        <f t="shared" si="3"/>
        <v>0</v>
      </c>
      <c r="T70" s="305" t="s">
        <v>1868</v>
      </c>
      <c r="U70" s="272" t="s">
        <v>1552</v>
      </c>
      <c r="V70" s="273" t="s">
        <v>1683</v>
      </c>
      <c r="W70" s="223">
        <f>IF($B$32=1,,ROUNDUP(Таблица33[[#This Row],[Заказ корней, шт.
↓]]/5,0))</f>
        <v>0</v>
      </c>
      <c r="X70" s="202"/>
      <c r="Y70" s="224"/>
      <c r="Z70" s="240" t="s">
        <v>910</v>
      </c>
      <c r="AA70" s="164">
        <v>90</v>
      </c>
      <c r="AB70" s="164" t="s">
        <v>806</v>
      </c>
      <c r="AC70" s="3" t="s">
        <v>856</v>
      </c>
      <c r="AD70" s="3" t="s">
        <v>878</v>
      </c>
      <c r="AE70" s="63" t="s">
        <v>1023</v>
      </c>
      <c r="AF70" s="241" t="s">
        <v>1388</v>
      </c>
      <c r="AG70" s="170" t="str">
        <f>IF(MOD(Таблица33[[#This Row],[Заказ корней, шт.
↓]],Таблица33[[#This Row],[Кратность заказа]])&gt;0,"Ошибка!","")</f>
        <v/>
      </c>
    </row>
    <row r="71" spans="1:33" s="37" customFormat="1" ht="15" customHeight="1">
      <c r="A71" s="48"/>
      <c r="B71" s="116" t="s">
        <v>1864</v>
      </c>
      <c r="C71" s="54" t="s">
        <v>1132</v>
      </c>
      <c r="D71" s="174" t="s">
        <v>816</v>
      </c>
      <c r="E71" s="261"/>
      <c r="F71" s="176" t="s">
        <v>1252</v>
      </c>
      <c r="G71" s="169" t="s">
        <v>15</v>
      </c>
      <c r="H71" s="187"/>
      <c r="I71" s="55" t="s">
        <v>1330</v>
      </c>
      <c r="J71" s="56">
        <v>35</v>
      </c>
      <c r="K71" s="56" t="s">
        <v>1336</v>
      </c>
      <c r="L71" s="126">
        <v>6.34</v>
      </c>
      <c r="M71" s="126">
        <v>6.51</v>
      </c>
      <c r="N71" s="126">
        <v>6.63</v>
      </c>
      <c r="O71" s="126">
        <v>7.09</v>
      </c>
      <c r="P71" s="56">
        <v>5</v>
      </c>
      <c r="Q71" s="172"/>
      <c r="R71" s="57" t="str">
        <f t="shared" si="2"/>
        <v>-</v>
      </c>
      <c r="S71" s="58">
        <f t="shared" si="3"/>
        <v>0</v>
      </c>
      <c r="T71" s="258" t="s">
        <v>842</v>
      </c>
      <c r="U71" s="272" t="s">
        <v>1552</v>
      </c>
      <c r="V71" s="273" t="s">
        <v>1683</v>
      </c>
      <c r="W71" s="223">
        <f>IF($B$32=1,,ROUNDUP(Таблица33[[#This Row],[Заказ корней, шт.
↓]]/5,0))</f>
        <v>0</v>
      </c>
      <c r="X71" s="202"/>
      <c r="Y71" s="224"/>
      <c r="Z71" s="240" t="s">
        <v>910</v>
      </c>
      <c r="AA71" s="164">
        <v>90</v>
      </c>
      <c r="AB71" s="164" t="s">
        <v>806</v>
      </c>
      <c r="AC71" s="3" t="s">
        <v>856</v>
      </c>
      <c r="AD71" s="3" t="s">
        <v>878</v>
      </c>
      <c r="AE71" s="63" t="s">
        <v>1023</v>
      </c>
      <c r="AF71" s="241" t="s">
        <v>1388</v>
      </c>
      <c r="AG71" s="170" t="str">
        <f>IF(MOD(Таблица33[[#This Row],[Заказ корней, шт.
↓]],Таблица33[[#This Row],[Кратность заказа]])&gt;0,"Ошибка!","")</f>
        <v/>
      </c>
    </row>
    <row r="72" spans="1:33" s="37" customFormat="1" ht="15" hidden="1" customHeight="1">
      <c r="A72" s="48"/>
      <c r="B72" s="306" t="s">
        <v>1867</v>
      </c>
      <c r="C72" s="307" t="s">
        <v>1133</v>
      </c>
      <c r="D72" s="308" t="s">
        <v>816</v>
      </c>
      <c r="E72" s="319"/>
      <c r="F72" s="310" t="s">
        <v>1252</v>
      </c>
      <c r="G72" s="311" t="s">
        <v>15</v>
      </c>
      <c r="H72" s="320"/>
      <c r="I72" s="313" t="s">
        <v>1330</v>
      </c>
      <c r="J72" s="314">
        <v>50</v>
      </c>
      <c r="K72" s="314" t="s">
        <v>1336</v>
      </c>
      <c r="L72" s="315">
        <v>6.34</v>
      </c>
      <c r="M72" s="315">
        <v>6.51</v>
      </c>
      <c r="N72" s="315">
        <v>6.63</v>
      </c>
      <c r="O72" s="315">
        <v>7.09</v>
      </c>
      <c r="P72" s="314">
        <v>5</v>
      </c>
      <c r="Q72" s="316"/>
      <c r="R72" s="317" t="str">
        <f t="shared" si="2"/>
        <v>-</v>
      </c>
      <c r="S72" s="318">
        <f t="shared" si="3"/>
        <v>0</v>
      </c>
      <c r="T72" s="305" t="s">
        <v>1868</v>
      </c>
      <c r="U72" s="272" t="s">
        <v>1552</v>
      </c>
      <c r="V72" s="273" t="s">
        <v>1683</v>
      </c>
      <c r="W72" s="223">
        <f>IF($B$32=1,,ROUNDUP(Таблица33[[#This Row],[Заказ корней, шт.
↓]]/5,0))</f>
        <v>0</v>
      </c>
      <c r="X72" s="202"/>
      <c r="Y72" s="224"/>
      <c r="Z72" s="240" t="s">
        <v>910</v>
      </c>
      <c r="AA72" s="164">
        <v>90</v>
      </c>
      <c r="AB72" s="164" t="s">
        <v>806</v>
      </c>
      <c r="AC72" s="3" t="s">
        <v>856</v>
      </c>
      <c r="AD72" s="3" t="s">
        <v>878</v>
      </c>
      <c r="AE72" s="63" t="s">
        <v>1023</v>
      </c>
      <c r="AF72" s="241" t="s">
        <v>1388</v>
      </c>
      <c r="AG72" s="170" t="str">
        <f>IF(MOD(Таблица33[[#This Row],[Заказ корней, шт.
↓]],Таблица33[[#This Row],[Кратность заказа]])&gt;0,"Ошибка!","")</f>
        <v/>
      </c>
    </row>
    <row r="73" spans="1:33" s="37" customFormat="1" ht="15" customHeight="1">
      <c r="A73" s="48"/>
      <c r="B73" s="116" t="s">
        <v>1864</v>
      </c>
      <c r="C73" s="54" t="s">
        <v>1134</v>
      </c>
      <c r="D73" s="174" t="s">
        <v>816</v>
      </c>
      <c r="E73" s="261"/>
      <c r="F73" s="176" t="s">
        <v>1252</v>
      </c>
      <c r="G73" s="169" t="s">
        <v>19</v>
      </c>
      <c r="H73" s="187"/>
      <c r="I73" s="55" t="s">
        <v>1330</v>
      </c>
      <c r="J73" s="56">
        <v>50</v>
      </c>
      <c r="K73" s="56" t="s">
        <v>1336</v>
      </c>
      <c r="L73" s="126">
        <v>5.6099999999999994</v>
      </c>
      <c r="M73" s="126">
        <v>5.77</v>
      </c>
      <c r="N73" s="126">
        <v>5.87</v>
      </c>
      <c r="O73" s="126">
        <v>6.2799999999999994</v>
      </c>
      <c r="P73" s="56">
        <v>5</v>
      </c>
      <c r="Q73" s="172"/>
      <c r="R73" s="57" t="str">
        <f t="shared" si="2"/>
        <v>-</v>
      </c>
      <c r="S73" s="58">
        <f t="shared" si="3"/>
        <v>0</v>
      </c>
      <c r="T73" s="258" t="s">
        <v>842</v>
      </c>
      <c r="U73" s="272" t="s">
        <v>1553</v>
      </c>
      <c r="V73" s="273" t="s">
        <v>1684</v>
      </c>
      <c r="W73" s="223">
        <f>IF($B$32=1,,ROUNDUP(Таблица33[[#This Row],[Заказ корней, шт.
↓]]/5,0))</f>
        <v>0</v>
      </c>
      <c r="X73" s="202"/>
      <c r="Y73" s="224"/>
      <c r="Z73" s="240" t="s">
        <v>1024</v>
      </c>
      <c r="AA73" s="164">
        <v>75</v>
      </c>
      <c r="AB73" s="164" t="s">
        <v>879</v>
      </c>
      <c r="AC73" s="3" t="s">
        <v>856</v>
      </c>
      <c r="AD73" s="3" t="s">
        <v>878</v>
      </c>
      <c r="AE73" s="63" t="s">
        <v>1257</v>
      </c>
      <c r="AF73" s="241" t="s">
        <v>1389</v>
      </c>
      <c r="AG73" s="170" t="str">
        <f>IF(MOD(Таблица33[[#This Row],[Заказ корней, шт.
↓]],Таблица33[[#This Row],[Кратность заказа]])&gt;0,"Ошибка!","")</f>
        <v/>
      </c>
    </row>
    <row r="74" spans="1:33" s="37" customFormat="1" ht="15" customHeight="1">
      <c r="A74" s="48"/>
      <c r="B74" s="116" t="s">
        <v>1864</v>
      </c>
      <c r="C74" s="54" t="s">
        <v>1155</v>
      </c>
      <c r="D74" s="174" t="s">
        <v>816</v>
      </c>
      <c r="E74" s="261"/>
      <c r="F74" s="176" t="s">
        <v>1252</v>
      </c>
      <c r="G74" s="169" t="s">
        <v>103</v>
      </c>
      <c r="H74" s="187"/>
      <c r="I74" s="55" t="s">
        <v>1330</v>
      </c>
      <c r="J74" s="56">
        <v>35</v>
      </c>
      <c r="K74" s="56" t="s">
        <v>1336</v>
      </c>
      <c r="L74" s="126">
        <v>11.76</v>
      </c>
      <c r="M74" s="126">
        <v>12.09</v>
      </c>
      <c r="N74" s="126">
        <v>12.31</v>
      </c>
      <c r="O74" s="126">
        <v>13.17</v>
      </c>
      <c r="P74" s="56">
        <v>5</v>
      </c>
      <c r="Q74" s="172"/>
      <c r="R74" s="57" t="str">
        <f>IF(Q74/J74=0,"-",Q74/J74)</f>
        <v>-</v>
      </c>
      <c r="S74" s="58">
        <f>IF(Q74&lt;10,O74*Q74,IF(Q74&lt;15,N74*Q74,IF(Q74&lt;J74,M74*Q74,L74*Q74)))</f>
        <v>0</v>
      </c>
      <c r="T74" s="258" t="s">
        <v>842</v>
      </c>
      <c r="U74" s="272" t="s">
        <v>1554</v>
      </c>
      <c r="V74" s="273" t="s">
        <v>1685</v>
      </c>
      <c r="W74" s="223">
        <f>IF($B$32=1,,ROUNDUP(Таблица33[[#This Row],[Заказ корней, шт.
↓]]/5,0))</f>
        <v>0</v>
      </c>
      <c r="X74" s="202"/>
      <c r="Y74" s="224"/>
      <c r="Z74" s="240" t="s">
        <v>904</v>
      </c>
      <c r="AA74" s="164">
        <v>70</v>
      </c>
      <c r="AB74" s="164" t="s">
        <v>907</v>
      </c>
      <c r="AC74" s="3" t="s">
        <v>856</v>
      </c>
      <c r="AD74" s="3"/>
      <c r="AE74" s="63"/>
      <c r="AF74" s="241" t="s">
        <v>1402</v>
      </c>
      <c r="AG74" s="170" t="str">
        <f>IF(MOD(Таблица33[[#This Row],[Заказ корней, шт.
↓]],Таблица33[[#This Row],[Кратность заказа]])&gt;0,"Ошибка!","")</f>
        <v/>
      </c>
    </row>
    <row r="75" spans="1:33" s="37" customFormat="1" ht="15" customHeight="1">
      <c r="A75" s="48"/>
      <c r="B75" s="116" t="s">
        <v>1864</v>
      </c>
      <c r="C75" s="54" t="s">
        <v>1028</v>
      </c>
      <c r="D75" s="174" t="s">
        <v>816</v>
      </c>
      <c r="E75" s="261"/>
      <c r="F75" s="176" t="s">
        <v>1252</v>
      </c>
      <c r="G75" s="169" t="s">
        <v>109</v>
      </c>
      <c r="H75" s="187"/>
      <c r="I75" s="55" t="s">
        <v>1330</v>
      </c>
      <c r="J75" s="56">
        <v>50</v>
      </c>
      <c r="K75" s="56" t="s">
        <v>1336</v>
      </c>
      <c r="L75" s="126">
        <v>5.5699999999999994</v>
      </c>
      <c r="M75" s="126">
        <v>5.72</v>
      </c>
      <c r="N75" s="126">
        <v>5.83</v>
      </c>
      <c r="O75" s="126">
        <v>6.23</v>
      </c>
      <c r="P75" s="56">
        <v>5</v>
      </c>
      <c r="Q75" s="172"/>
      <c r="R75" s="57" t="str">
        <f t="shared" si="2"/>
        <v>-</v>
      </c>
      <c r="S75" s="58">
        <f t="shared" si="3"/>
        <v>0</v>
      </c>
      <c r="T75" s="258" t="s">
        <v>842</v>
      </c>
      <c r="U75" s="272" t="s">
        <v>1555</v>
      </c>
      <c r="V75" s="273" t="s">
        <v>1686</v>
      </c>
      <c r="W75" s="223">
        <f>IF($B$32=1,,ROUNDUP(Таблица33[[#This Row],[Заказ корней, шт.
↓]]/5,0))</f>
        <v>0</v>
      </c>
      <c r="X75" s="202"/>
      <c r="Y75" s="224"/>
      <c r="Z75" s="240" t="s">
        <v>929</v>
      </c>
      <c r="AA75" s="164" t="s">
        <v>869</v>
      </c>
      <c r="AB75" s="164" t="s">
        <v>859</v>
      </c>
      <c r="AC75" s="3" t="s">
        <v>856</v>
      </c>
      <c r="AD75" s="3" t="s">
        <v>878</v>
      </c>
      <c r="AE75" s="63" t="s">
        <v>1258</v>
      </c>
      <c r="AF75" s="241" t="s">
        <v>1390</v>
      </c>
      <c r="AG75" s="170" t="str">
        <f>IF(MOD(Таблица33[[#This Row],[Заказ корней, шт.
↓]],Таблица33[[#This Row],[Кратность заказа]])&gt;0,"Ошибка!","")</f>
        <v/>
      </c>
    </row>
    <row r="76" spans="1:33" s="37" customFormat="1" ht="15" customHeight="1">
      <c r="A76" s="48"/>
      <c r="B76" s="116" t="s">
        <v>1864</v>
      </c>
      <c r="C76" s="54" t="s">
        <v>1135</v>
      </c>
      <c r="D76" s="174" t="s">
        <v>816</v>
      </c>
      <c r="E76" s="261"/>
      <c r="F76" s="176" t="s">
        <v>1252</v>
      </c>
      <c r="G76" s="169" t="s">
        <v>26</v>
      </c>
      <c r="H76" s="187"/>
      <c r="I76" s="55" t="s">
        <v>1330</v>
      </c>
      <c r="J76" s="56">
        <v>35</v>
      </c>
      <c r="K76" s="56" t="s">
        <v>1336</v>
      </c>
      <c r="L76" s="126">
        <v>10.51</v>
      </c>
      <c r="M76" s="126">
        <v>10.799999999999999</v>
      </c>
      <c r="N76" s="126">
        <v>11</v>
      </c>
      <c r="O76" s="126">
        <v>11.77</v>
      </c>
      <c r="P76" s="56">
        <v>5</v>
      </c>
      <c r="Q76" s="172"/>
      <c r="R76" s="57" t="str">
        <f t="shared" si="2"/>
        <v>-</v>
      </c>
      <c r="S76" s="58">
        <f t="shared" si="3"/>
        <v>0</v>
      </c>
      <c r="T76" s="258" t="s">
        <v>842</v>
      </c>
      <c r="U76" s="272" t="s">
        <v>1556</v>
      </c>
      <c r="V76" s="273" t="s">
        <v>1687</v>
      </c>
      <c r="W76" s="223">
        <f>IF($B$32=1,,ROUNDUP(Таблица33[[#This Row],[Заказ корней, шт.
↓]]/5,0))</f>
        <v>0</v>
      </c>
      <c r="X76" s="202"/>
      <c r="Y76" s="224"/>
      <c r="Z76" s="240" t="s">
        <v>904</v>
      </c>
      <c r="AA76" s="164">
        <v>85</v>
      </c>
      <c r="AB76" s="164" t="s">
        <v>880</v>
      </c>
      <c r="AC76" s="3" t="s">
        <v>856</v>
      </c>
      <c r="AD76" s="3" t="s">
        <v>878</v>
      </c>
      <c r="AE76" s="63" t="s">
        <v>1259</v>
      </c>
      <c r="AF76" s="241" t="s">
        <v>857</v>
      </c>
      <c r="AG76" s="170" t="str">
        <f>IF(MOD(Таблица33[[#This Row],[Заказ корней, шт.
↓]],Таблица33[[#This Row],[Кратность заказа]])&gt;0,"Ошибка!","")</f>
        <v/>
      </c>
    </row>
    <row r="77" spans="1:33" s="37" customFormat="1" ht="15" hidden="1" customHeight="1">
      <c r="A77" s="48"/>
      <c r="B77" s="306" t="s">
        <v>1867</v>
      </c>
      <c r="C77" s="307" t="s">
        <v>1136</v>
      </c>
      <c r="D77" s="308" t="s">
        <v>816</v>
      </c>
      <c r="E77" s="319"/>
      <c r="F77" s="310" t="s">
        <v>1252</v>
      </c>
      <c r="G77" s="311" t="s">
        <v>26</v>
      </c>
      <c r="H77" s="320"/>
      <c r="I77" s="313" t="s">
        <v>1330</v>
      </c>
      <c r="J77" s="314">
        <v>50</v>
      </c>
      <c r="K77" s="314" t="s">
        <v>1336</v>
      </c>
      <c r="L77" s="315">
        <v>10.51</v>
      </c>
      <c r="M77" s="315">
        <v>10.799999999999999</v>
      </c>
      <c r="N77" s="315">
        <v>11</v>
      </c>
      <c r="O77" s="315">
        <v>11.77</v>
      </c>
      <c r="P77" s="314">
        <v>5</v>
      </c>
      <c r="Q77" s="316"/>
      <c r="R77" s="317" t="str">
        <f t="shared" si="2"/>
        <v>-</v>
      </c>
      <c r="S77" s="318">
        <f t="shared" si="3"/>
        <v>0</v>
      </c>
      <c r="T77" s="305" t="s">
        <v>1868</v>
      </c>
      <c r="U77" s="272" t="s">
        <v>1556</v>
      </c>
      <c r="V77" s="273" t="s">
        <v>1687</v>
      </c>
      <c r="W77" s="223">
        <f>IF($B$32=1,,ROUNDUP(Таблица33[[#This Row],[Заказ корней, шт.
↓]]/5,0))</f>
        <v>0</v>
      </c>
      <c r="X77" s="202"/>
      <c r="Y77" s="224"/>
      <c r="Z77" s="240" t="s">
        <v>904</v>
      </c>
      <c r="AA77" s="164">
        <v>85</v>
      </c>
      <c r="AB77" s="164" t="s">
        <v>880</v>
      </c>
      <c r="AC77" s="3" t="s">
        <v>856</v>
      </c>
      <c r="AD77" s="3" t="s">
        <v>878</v>
      </c>
      <c r="AE77" s="63" t="s">
        <v>1259</v>
      </c>
      <c r="AF77" s="241" t="s">
        <v>857</v>
      </c>
      <c r="AG77" s="170" t="str">
        <f>IF(MOD(Таблица33[[#This Row],[Заказ корней, шт.
↓]],Таблица33[[#This Row],[Кратность заказа]])&gt;0,"Ошибка!","")</f>
        <v/>
      </c>
    </row>
    <row r="78" spans="1:33" s="37" customFormat="1" ht="15" customHeight="1">
      <c r="A78" s="48"/>
      <c r="B78" s="116" t="s">
        <v>1864</v>
      </c>
      <c r="C78" s="54" t="s">
        <v>1137</v>
      </c>
      <c r="D78" s="174" t="s">
        <v>901</v>
      </c>
      <c r="E78" s="261"/>
      <c r="F78" s="176" t="s">
        <v>1252</v>
      </c>
      <c r="G78" s="169" t="s">
        <v>26</v>
      </c>
      <c r="H78" s="187"/>
      <c r="I78" s="55" t="s">
        <v>1330</v>
      </c>
      <c r="J78" s="56">
        <v>40</v>
      </c>
      <c r="K78" s="56" t="s">
        <v>1337</v>
      </c>
      <c r="L78" s="125">
        <v>999</v>
      </c>
      <c r="M78" s="125">
        <v>1026</v>
      </c>
      <c r="N78" s="125">
        <v>1045</v>
      </c>
      <c r="O78" s="125">
        <v>1118</v>
      </c>
      <c r="P78" s="56">
        <v>5</v>
      </c>
      <c r="Q78" s="172"/>
      <c r="R78" s="57" t="str">
        <f t="shared" si="2"/>
        <v>-</v>
      </c>
      <c r="S78" s="65">
        <f t="shared" si="3"/>
        <v>0</v>
      </c>
      <c r="T78" s="258" t="s">
        <v>842</v>
      </c>
      <c r="U78" s="272" t="s">
        <v>1556</v>
      </c>
      <c r="V78" s="273" t="s">
        <v>1687</v>
      </c>
      <c r="W78" s="223">
        <f>IF($B$32=1,,ROUNDUP(Таблица33[[#This Row],[Заказ корней, шт.
↓]]/5,0))</f>
        <v>0</v>
      </c>
      <c r="X78" s="202"/>
      <c r="Y78" s="224"/>
      <c r="Z78" s="240" t="s">
        <v>904</v>
      </c>
      <c r="AA78" s="164">
        <v>85</v>
      </c>
      <c r="AB78" s="164" t="s">
        <v>880</v>
      </c>
      <c r="AC78" s="3" t="s">
        <v>856</v>
      </c>
      <c r="AD78" s="3" t="s">
        <v>878</v>
      </c>
      <c r="AE78" s="63" t="s">
        <v>1259</v>
      </c>
      <c r="AF78" s="241" t="s">
        <v>857</v>
      </c>
      <c r="AG78" s="170" t="str">
        <f>IF(MOD(Таблица33[[#This Row],[Заказ корней, шт.
↓]],Таблица33[[#This Row],[Кратность заказа]])&gt;0,"Ошибка!","")</f>
        <v/>
      </c>
    </row>
    <row r="79" spans="1:33" s="37" customFormat="1" ht="15" hidden="1" customHeight="1">
      <c r="A79" s="48"/>
      <c r="B79" s="306" t="s">
        <v>1866</v>
      </c>
      <c r="C79" s="307" t="s">
        <v>1246</v>
      </c>
      <c r="D79" s="308" t="s">
        <v>816</v>
      </c>
      <c r="E79" s="319"/>
      <c r="F79" s="310" t="s">
        <v>1252</v>
      </c>
      <c r="G79" s="311" t="s">
        <v>190</v>
      </c>
      <c r="H79" s="320"/>
      <c r="I79" s="313" t="s">
        <v>1330</v>
      </c>
      <c r="J79" s="314">
        <v>50</v>
      </c>
      <c r="K79" s="314" t="s">
        <v>1336</v>
      </c>
      <c r="L79" s="315">
        <v>15.27</v>
      </c>
      <c r="M79" s="315">
        <v>15.69</v>
      </c>
      <c r="N79" s="315">
        <v>15.99</v>
      </c>
      <c r="O79" s="315">
        <v>17.100000000000001</v>
      </c>
      <c r="P79" s="314">
        <v>5</v>
      </c>
      <c r="Q79" s="316"/>
      <c r="R79" s="317" t="str">
        <f>IF(Q79/J79=0,"-",Q79/J79)</f>
        <v>-</v>
      </c>
      <c r="S79" s="318">
        <f>IF(Q79&lt;10,O79*Q79,IF(Q79&lt;15,N79*Q79,IF(Q79&lt;J79,M79*Q79,L79*Q79)))</f>
        <v>0</v>
      </c>
      <c r="T79" s="305" t="s">
        <v>1868</v>
      </c>
      <c r="U79" s="272" t="s">
        <v>1557</v>
      </c>
      <c r="V79" s="273" t="s">
        <v>1688</v>
      </c>
      <c r="W79" s="223">
        <f>IF($B$32=1,,ROUNDUP(Таблица33[[#This Row],[Заказ корней, шт.
↓]]/5,0))</f>
        <v>0</v>
      </c>
      <c r="X79" s="202"/>
      <c r="Y79" s="224"/>
      <c r="Z79" s="240" t="s">
        <v>904</v>
      </c>
      <c r="AA79" s="164" t="s">
        <v>860</v>
      </c>
      <c r="AB79" s="164" t="s">
        <v>1254</v>
      </c>
      <c r="AC79" s="3" t="s">
        <v>854</v>
      </c>
      <c r="AD79" s="3"/>
      <c r="AE79" s="63"/>
      <c r="AF79" s="241" t="s">
        <v>1448</v>
      </c>
      <c r="AG79" s="170" t="str">
        <f>IF(MOD(Таблица33[[#This Row],[Заказ корней, шт.
↓]],Таблица33[[#This Row],[Кратность заказа]])&gt;0,"Ошибка!","")</f>
        <v/>
      </c>
    </row>
    <row r="80" spans="1:33" s="37" customFormat="1" ht="15" hidden="1" customHeight="1">
      <c r="A80" s="48"/>
      <c r="B80" s="306" t="s">
        <v>1867</v>
      </c>
      <c r="C80" s="307" t="s">
        <v>1032</v>
      </c>
      <c r="D80" s="308" t="s">
        <v>816</v>
      </c>
      <c r="E80" s="319"/>
      <c r="F80" s="310" t="s">
        <v>1252</v>
      </c>
      <c r="G80" s="311" t="s">
        <v>845</v>
      </c>
      <c r="H80" s="320"/>
      <c r="I80" s="313" t="s">
        <v>1328</v>
      </c>
      <c r="J80" s="314">
        <v>60</v>
      </c>
      <c r="K80" s="314" t="s">
        <v>1336</v>
      </c>
      <c r="L80" s="315">
        <v>10.16</v>
      </c>
      <c r="M80" s="315">
        <v>10.44</v>
      </c>
      <c r="N80" s="315">
        <v>10.629999999999999</v>
      </c>
      <c r="O80" s="315">
        <v>11.37</v>
      </c>
      <c r="P80" s="314">
        <v>5</v>
      </c>
      <c r="Q80" s="316"/>
      <c r="R80" s="317" t="str">
        <f>IF(Q80/J80=0,"-",Q80/J80)</f>
        <v>-</v>
      </c>
      <c r="S80" s="318">
        <f>IF(Q80&lt;10,O80*Q80,IF(Q80&lt;15,N80*Q80,IF(Q80&lt;J80,M80*Q80,L80*Q80)))</f>
        <v>0</v>
      </c>
      <c r="T80" s="305" t="s">
        <v>1868</v>
      </c>
      <c r="U80" s="272" t="s">
        <v>1558</v>
      </c>
      <c r="V80" s="273" t="s">
        <v>1689</v>
      </c>
      <c r="W80" s="223">
        <f>IF($B$32=1,,ROUNDUP(Таблица33[[#This Row],[Заказ корней, шт.
↓]]/5,0))</f>
        <v>0</v>
      </c>
      <c r="X80" s="202"/>
      <c r="Y80" s="224"/>
      <c r="Z80" s="240" t="s">
        <v>904</v>
      </c>
      <c r="AA80" s="164">
        <v>80</v>
      </c>
      <c r="AB80" s="164" t="s">
        <v>907</v>
      </c>
      <c r="AC80" s="3" t="s">
        <v>854</v>
      </c>
      <c r="AD80" s="3" t="s">
        <v>878</v>
      </c>
      <c r="AE80" s="63"/>
      <c r="AF80" s="241" t="s">
        <v>1416</v>
      </c>
      <c r="AG80" s="170" t="str">
        <f>IF(MOD(Таблица33[[#This Row],[Заказ корней, шт.
↓]],Таблица33[[#This Row],[Кратность заказа]])&gt;0,"Ошибка!","")</f>
        <v/>
      </c>
    </row>
    <row r="81" spans="1:33" s="37" customFormat="1" ht="15" customHeight="1">
      <c r="A81" s="48"/>
      <c r="B81" s="116" t="s">
        <v>1864</v>
      </c>
      <c r="C81" s="54" t="s">
        <v>1851</v>
      </c>
      <c r="D81" s="174" t="s">
        <v>816</v>
      </c>
      <c r="E81" s="261"/>
      <c r="F81" s="176" t="s">
        <v>1252</v>
      </c>
      <c r="G81" s="169" t="s">
        <v>845</v>
      </c>
      <c r="H81" s="187"/>
      <c r="I81" s="55" t="s">
        <v>1328</v>
      </c>
      <c r="J81" s="56">
        <v>75</v>
      </c>
      <c r="K81" s="56" t="s">
        <v>1336</v>
      </c>
      <c r="L81" s="126">
        <v>10.16</v>
      </c>
      <c r="M81" s="126">
        <v>10.44</v>
      </c>
      <c r="N81" s="126">
        <v>10.629999999999999</v>
      </c>
      <c r="O81" s="126">
        <v>11.37</v>
      </c>
      <c r="P81" s="56">
        <v>5</v>
      </c>
      <c r="Q81" s="172"/>
      <c r="R81" s="57" t="str">
        <f>IF(Q81/J81=0,"-",Q81/J81)</f>
        <v>-</v>
      </c>
      <c r="S81" s="58">
        <f>IF(Q81&lt;10,O81*Q81,IF(Q81&lt;15,N81*Q81,IF(Q81&lt;J81,M81*Q81,L81*Q81)))</f>
        <v>0</v>
      </c>
      <c r="T81" s="258" t="s">
        <v>842</v>
      </c>
      <c r="U81" s="272" t="s">
        <v>1558</v>
      </c>
      <c r="V81" s="273" t="s">
        <v>1689</v>
      </c>
      <c r="W81" s="223">
        <f>IF($B$32=1,,ROUNDUP(Таблица33[[#This Row],[Заказ корней, шт.
↓]]/5,0))</f>
        <v>0</v>
      </c>
      <c r="X81" s="202"/>
      <c r="Y81" s="224"/>
      <c r="Z81" s="240" t="s">
        <v>904</v>
      </c>
      <c r="AA81" s="164">
        <v>80</v>
      </c>
      <c r="AB81" s="164" t="s">
        <v>907</v>
      </c>
      <c r="AC81" s="3" t="s">
        <v>854</v>
      </c>
      <c r="AD81" s="3" t="s">
        <v>878</v>
      </c>
      <c r="AE81" s="63"/>
      <c r="AF81" s="241" t="s">
        <v>1416</v>
      </c>
      <c r="AG81" s="170" t="str">
        <f>IF(MOD(Таблица33[[#This Row],[Заказ корней, шт.
↓]],Таблица33[[#This Row],[Кратность заказа]])&gt;0,"Ошибка!","")</f>
        <v/>
      </c>
    </row>
    <row r="82" spans="1:33" s="53" customFormat="1" ht="21" customHeight="1">
      <c r="A82" s="48"/>
      <c r="B82" s="145"/>
      <c r="C82" s="146"/>
      <c r="D82" s="146"/>
      <c r="E82" s="260"/>
      <c r="F82" s="159" t="s">
        <v>853</v>
      </c>
      <c r="G82" s="160"/>
      <c r="H82" s="186"/>
      <c r="I82" s="148"/>
      <c r="J82" s="149"/>
      <c r="K82" s="149"/>
      <c r="L82" s="150"/>
      <c r="M82" s="150"/>
      <c r="N82" s="150"/>
      <c r="O82" s="150"/>
      <c r="P82" s="149"/>
      <c r="Q82" s="161"/>
      <c r="R82" s="151"/>
      <c r="S82" s="152"/>
      <c r="T82" s="222"/>
      <c r="U82" s="153"/>
      <c r="V82" s="153"/>
      <c r="W82" s="221"/>
      <c r="X82" s="153"/>
      <c r="Y82" s="222"/>
      <c r="Z82" s="238"/>
      <c r="AA82" s="165"/>
      <c r="AB82" s="165"/>
      <c r="AC82" s="155"/>
      <c r="AD82" s="155"/>
      <c r="AE82" s="154"/>
      <c r="AF82" s="239"/>
      <c r="AG82" s="170"/>
    </row>
    <row r="83" spans="1:33" s="37" customFormat="1" ht="15" customHeight="1">
      <c r="A83" s="48"/>
      <c r="B83" s="116" t="s">
        <v>1864</v>
      </c>
      <c r="C83" s="54" t="s">
        <v>1017</v>
      </c>
      <c r="D83" s="174" t="s">
        <v>816</v>
      </c>
      <c r="E83" s="261"/>
      <c r="F83" s="176" t="s">
        <v>1252</v>
      </c>
      <c r="G83" s="169" t="s">
        <v>173</v>
      </c>
      <c r="H83" s="187"/>
      <c r="I83" s="55" t="s">
        <v>1330</v>
      </c>
      <c r="J83" s="56">
        <v>50</v>
      </c>
      <c r="K83" s="56" t="s">
        <v>1336</v>
      </c>
      <c r="L83" s="126">
        <v>7.88</v>
      </c>
      <c r="M83" s="126">
        <v>8.1</v>
      </c>
      <c r="N83" s="126">
        <v>8.25</v>
      </c>
      <c r="O83" s="126">
        <v>8.82</v>
      </c>
      <c r="P83" s="56">
        <v>5</v>
      </c>
      <c r="Q83" s="172"/>
      <c r="R83" s="57" t="str">
        <f>IF(Q83/J83=0,"-",Q83/J83)</f>
        <v>-</v>
      </c>
      <c r="S83" s="58">
        <f>IF(Q83&lt;10,O83*Q83,IF(Q83&lt;15,N83*Q83,IF(Q83&lt;J83,M83*Q83,L83*Q83)))</f>
        <v>0</v>
      </c>
      <c r="T83" s="259" t="s">
        <v>1870</v>
      </c>
      <c r="U83" s="272" t="s">
        <v>1559</v>
      </c>
      <c r="V83" s="273" t="s">
        <v>1690</v>
      </c>
      <c r="W83" s="223">
        <f>IF($B$32=1,,ROUNDUP(Таблица33[[#This Row],[Заказ корней, шт.
↓]]/5,0))</f>
        <v>0</v>
      </c>
      <c r="X83" s="202"/>
      <c r="Y83" s="224"/>
      <c r="Z83" s="240" t="s">
        <v>910</v>
      </c>
      <c r="AA83" s="164" t="s">
        <v>869</v>
      </c>
      <c r="AB83" s="164" t="s">
        <v>859</v>
      </c>
      <c r="AC83" s="3" t="s">
        <v>854</v>
      </c>
      <c r="AD83" s="3"/>
      <c r="AE83" s="63" t="s">
        <v>1269</v>
      </c>
      <c r="AF83" s="241" t="s">
        <v>1399</v>
      </c>
      <c r="AG83" s="170" t="str">
        <f>IF(MOD(Таблица33[[#This Row],[Заказ корней, шт.
↓]],Таблица33[[#This Row],[Кратность заказа]])&gt;0,"Ошибка!","")</f>
        <v/>
      </c>
    </row>
    <row r="84" spans="1:33" s="37" customFormat="1" ht="15" hidden="1" customHeight="1">
      <c r="A84" s="48"/>
      <c r="B84" s="306" t="s">
        <v>1867</v>
      </c>
      <c r="C84" s="307" t="s">
        <v>1138</v>
      </c>
      <c r="D84" s="308" t="s">
        <v>816</v>
      </c>
      <c r="E84" s="319"/>
      <c r="F84" s="310" t="s">
        <v>1252</v>
      </c>
      <c r="G84" s="311" t="s">
        <v>13</v>
      </c>
      <c r="H84" s="320"/>
      <c r="I84" s="313" t="s">
        <v>1328</v>
      </c>
      <c r="J84" s="314">
        <v>75</v>
      </c>
      <c r="K84" s="314" t="s">
        <v>1336</v>
      </c>
      <c r="L84" s="315">
        <v>6.06</v>
      </c>
      <c r="M84" s="315">
        <v>6.2299999999999995</v>
      </c>
      <c r="N84" s="315">
        <v>6.34</v>
      </c>
      <c r="O84" s="315">
        <v>6.7799999999999994</v>
      </c>
      <c r="P84" s="314">
        <v>5</v>
      </c>
      <c r="Q84" s="316"/>
      <c r="R84" s="317" t="str">
        <f t="shared" si="2"/>
        <v>-</v>
      </c>
      <c r="S84" s="318">
        <f t="shared" si="3"/>
        <v>0</v>
      </c>
      <c r="T84" s="305" t="s">
        <v>1868</v>
      </c>
      <c r="U84" s="272" t="s">
        <v>1560</v>
      </c>
      <c r="V84" s="273" t="s">
        <v>1691</v>
      </c>
      <c r="W84" s="223">
        <f>IF($B$32=1,,ROUNDUP(Таблица33[[#This Row],[Заказ корней, шт.
↓]]/5,0))</f>
        <v>0</v>
      </c>
      <c r="X84" s="202"/>
      <c r="Y84" s="224"/>
      <c r="Z84" s="240" t="s">
        <v>910</v>
      </c>
      <c r="AA84" s="164">
        <v>75</v>
      </c>
      <c r="AB84" s="164" t="s">
        <v>859</v>
      </c>
      <c r="AC84" s="3" t="s">
        <v>856</v>
      </c>
      <c r="AD84" s="3" t="s">
        <v>878</v>
      </c>
      <c r="AE84" s="63" t="s">
        <v>1260</v>
      </c>
      <c r="AF84" s="241" t="s">
        <v>1384</v>
      </c>
      <c r="AG84" s="170" t="str">
        <f>IF(MOD(Таблица33[[#This Row],[Заказ корней, шт.
↓]],Таблица33[[#This Row],[Кратность заказа]])&gt;0,"Ошибка!","")</f>
        <v/>
      </c>
    </row>
    <row r="85" spans="1:33" s="37" customFormat="1" ht="15" customHeight="1">
      <c r="A85" s="48"/>
      <c r="B85" s="116" t="s">
        <v>1864</v>
      </c>
      <c r="C85" s="54" t="s">
        <v>1021</v>
      </c>
      <c r="D85" s="174" t="s">
        <v>816</v>
      </c>
      <c r="E85" s="261"/>
      <c r="F85" s="176" t="s">
        <v>1252</v>
      </c>
      <c r="G85" s="169" t="s">
        <v>13</v>
      </c>
      <c r="H85" s="187"/>
      <c r="I85" s="55" t="s">
        <v>1328</v>
      </c>
      <c r="J85" s="56">
        <v>60</v>
      </c>
      <c r="K85" s="56" t="s">
        <v>1336</v>
      </c>
      <c r="L85" s="126">
        <v>6.06</v>
      </c>
      <c r="M85" s="126">
        <v>6.2299999999999995</v>
      </c>
      <c r="N85" s="126">
        <v>6.34</v>
      </c>
      <c r="O85" s="126">
        <v>6.7799999999999994</v>
      </c>
      <c r="P85" s="56">
        <v>5</v>
      </c>
      <c r="Q85" s="172"/>
      <c r="R85" s="57" t="str">
        <f t="shared" si="2"/>
        <v>-</v>
      </c>
      <c r="S85" s="58">
        <f t="shared" si="3"/>
        <v>0</v>
      </c>
      <c r="T85" s="258" t="s">
        <v>842</v>
      </c>
      <c r="U85" s="272" t="s">
        <v>1560</v>
      </c>
      <c r="V85" s="273" t="s">
        <v>1691</v>
      </c>
      <c r="W85" s="223">
        <f>IF($B$32=1,,ROUNDUP(Таблица33[[#This Row],[Заказ корней, шт.
↓]]/5,0))</f>
        <v>0</v>
      </c>
      <c r="X85" s="202"/>
      <c r="Y85" s="224"/>
      <c r="Z85" s="240" t="s">
        <v>910</v>
      </c>
      <c r="AA85" s="164">
        <v>75</v>
      </c>
      <c r="AB85" s="164" t="s">
        <v>859</v>
      </c>
      <c r="AC85" s="3" t="s">
        <v>856</v>
      </c>
      <c r="AD85" s="3" t="s">
        <v>878</v>
      </c>
      <c r="AE85" s="63" t="s">
        <v>1260</v>
      </c>
      <c r="AF85" s="241" t="s">
        <v>1384</v>
      </c>
      <c r="AG85" s="170" t="str">
        <f>IF(MOD(Таблица33[[#This Row],[Заказ корней, шт.
↓]],Таблица33[[#This Row],[Кратность заказа]])&gt;0,"Ошибка!","")</f>
        <v/>
      </c>
    </row>
    <row r="86" spans="1:33" s="37" customFormat="1" ht="15" hidden="1" customHeight="1">
      <c r="A86" s="48"/>
      <c r="B86" s="306" t="s">
        <v>1867</v>
      </c>
      <c r="C86" s="307" t="s">
        <v>1139</v>
      </c>
      <c r="D86" s="308" t="s">
        <v>816</v>
      </c>
      <c r="E86" s="319"/>
      <c r="F86" s="310" t="s">
        <v>1252</v>
      </c>
      <c r="G86" s="311" t="s">
        <v>13</v>
      </c>
      <c r="H86" s="320"/>
      <c r="I86" s="313" t="s">
        <v>1330</v>
      </c>
      <c r="J86" s="314">
        <v>50</v>
      </c>
      <c r="K86" s="314" t="s">
        <v>1336</v>
      </c>
      <c r="L86" s="315">
        <v>8.0399999999999991</v>
      </c>
      <c r="M86" s="315">
        <v>8.26</v>
      </c>
      <c r="N86" s="315">
        <v>8.42</v>
      </c>
      <c r="O86" s="315">
        <v>9</v>
      </c>
      <c r="P86" s="314">
        <v>5</v>
      </c>
      <c r="Q86" s="316"/>
      <c r="R86" s="317" t="str">
        <f t="shared" si="2"/>
        <v>-</v>
      </c>
      <c r="S86" s="318">
        <f t="shared" si="3"/>
        <v>0</v>
      </c>
      <c r="T86" s="305" t="s">
        <v>1868</v>
      </c>
      <c r="U86" s="272" t="s">
        <v>1560</v>
      </c>
      <c r="V86" s="273" t="s">
        <v>1691</v>
      </c>
      <c r="W86" s="223">
        <f>IF($B$32=1,,ROUNDUP(Таблица33[[#This Row],[Заказ корней, шт.
↓]]/5,0))</f>
        <v>0</v>
      </c>
      <c r="X86" s="202"/>
      <c r="Y86" s="224"/>
      <c r="Z86" s="240" t="s">
        <v>910</v>
      </c>
      <c r="AA86" s="164">
        <v>75</v>
      </c>
      <c r="AB86" s="164" t="s">
        <v>859</v>
      </c>
      <c r="AC86" s="3" t="s">
        <v>856</v>
      </c>
      <c r="AD86" s="3" t="s">
        <v>878</v>
      </c>
      <c r="AE86" s="63" t="s">
        <v>1260</v>
      </c>
      <c r="AF86" s="241" t="s">
        <v>1384</v>
      </c>
      <c r="AG86" s="170" t="str">
        <f>IF(MOD(Таблица33[[#This Row],[Заказ корней, шт.
↓]],Таблица33[[#This Row],[Кратность заказа]])&gt;0,"Ошибка!","")</f>
        <v/>
      </c>
    </row>
    <row r="87" spans="1:33" s="37" customFormat="1" ht="15" hidden="1" customHeight="1">
      <c r="A87" s="48"/>
      <c r="B87" s="116" t="s">
        <v>1865</v>
      </c>
      <c r="C87" s="54" t="s">
        <v>1826</v>
      </c>
      <c r="D87" s="174" t="s">
        <v>816</v>
      </c>
      <c r="E87" s="261"/>
      <c r="F87" s="176" t="s">
        <v>1252</v>
      </c>
      <c r="G87" s="169" t="s">
        <v>13</v>
      </c>
      <c r="H87" s="187"/>
      <c r="I87" s="55" t="s">
        <v>1330</v>
      </c>
      <c r="J87" s="56">
        <v>50</v>
      </c>
      <c r="K87" s="56" t="s">
        <v>1336</v>
      </c>
      <c r="L87" s="126">
        <v>8.0399999999999991</v>
      </c>
      <c r="M87" s="126">
        <v>8.26</v>
      </c>
      <c r="N87" s="126">
        <v>8.42</v>
      </c>
      <c r="O87" s="126">
        <v>9</v>
      </c>
      <c r="P87" s="56">
        <v>5</v>
      </c>
      <c r="Q87" s="172"/>
      <c r="R87" s="57" t="str">
        <f t="shared" si="2"/>
        <v>-</v>
      </c>
      <c r="S87" s="58">
        <f t="shared" si="3"/>
        <v>0</v>
      </c>
      <c r="T87" s="258" t="s">
        <v>842</v>
      </c>
      <c r="U87" s="272" t="s">
        <v>1560</v>
      </c>
      <c r="V87" s="273" t="s">
        <v>1691</v>
      </c>
      <c r="W87" s="223">
        <f>IF($B$32=1,,ROUNDUP(Таблица33[[#This Row],[Заказ корней, шт.
↓]]/5,0))</f>
        <v>0</v>
      </c>
      <c r="X87" s="202"/>
      <c r="Y87" s="224"/>
      <c r="Z87" s="240" t="s">
        <v>910</v>
      </c>
      <c r="AA87" s="164">
        <v>75</v>
      </c>
      <c r="AB87" s="164" t="s">
        <v>859</v>
      </c>
      <c r="AC87" s="3" t="s">
        <v>856</v>
      </c>
      <c r="AD87" s="3" t="s">
        <v>878</v>
      </c>
      <c r="AE87" s="63" t="s">
        <v>1260</v>
      </c>
      <c r="AF87" s="241" t="s">
        <v>1384</v>
      </c>
      <c r="AG87" s="170" t="str">
        <f>IF(MOD(Таблица33[[#This Row],[Заказ корней, шт.
↓]],Таблица33[[#This Row],[Кратность заказа]])&gt;0,"Ошибка!","")</f>
        <v/>
      </c>
    </row>
    <row r="88" spans="1:33" s="37" customFormat="1" ht="15" customHeight="1">
      <c r="A88" s="48"/>
      <c r="B88" s="116" t="s">
        <v>1864</v>
      </c>
      <c r="C88" s="54" t="s">
        <v>1827</v>
      </c>
      <c r="D88" s="174" t="s">
        <v>816</v>
      </c>
      <c r="E88" s="261"/>
      <c r="F88" s="176" t="s">
        <v>1252</v>
      </c>
      <c r="G88" s="169" t="s">
        <v>13</v>
      </c>
      <c r="H88" s="187"/>
      <c r="I88" s="55" t="s">
        <v>1330</v>
      </c>
      <c r="J88" s="56">
        <v>40</v>
      </c>
      <c r="K88" s="56" t="s">
        <v>1336</v>
      </c>
      <c r="L88" s="126">
        <v>8.0399999999999991</v>
      </c>
      <c r="M88" s="126">
        <v>8.26</v>
      </c>
      <c r="N88" s="126">
        <v>8.42</v>
      </c>
      <c r="O88" s="126">
        <v>9</v>
      </c>
      <c r="P88" s="56">
        <v>5</v>
      </c>
      <c r="Q88" s="172"/>
      <c r="R88" s="57" t="str">
        <f t="shared" ref="R88" si="8">IF(Q88/J88=0,"-",Q88/J88)</f>
        <v>-</v>
      </c>
      <c r="S88" s="58">
        <f t="shared" ref="S88" si="9">IF(Q88&lt;10,O88*Q88,IF(Q88&lt;15,N88*Q88,IF(Q88&lt;J88,M88*Q88,L88*Q88)))</f>
        <v>0</v>
      </c>
      <c r="T88" s="258" t="s">
        <v>842</v>
      </c>
      <c r="U88" s="272" t="s">
        <v>1560</v>
      </c>
      <c r="V88" s="273" t="s">
        <v>1691</v>
      </c>
      <c r="W88" s="223">
        <f>IF($B$32=1,,ROUNDUP(Таблица33[[#This Row],[Заказ корней, шт.
↓]]/5,0))</f>
        <v>0</v>
      </c>
      <c r="X88" s="202"/>
      <c r="Y88" s="224"/>
      <c r="Z88" s="240" t="s">
        <v>910</v>
      </c>
      <c r="AA88" s="164">
        <v>75</v>
      </c>
      <c r="AB88" s="164" t="s">
        <v>859</v>
      </c>
      <c r="AC88" s="3" t="s">
        <v>856</v>
      </c>
      <c r="AD88" s="3" t="s">
        <v>878</v>
      </c>
      <c r="AE88" s="63" t="s">
        <v>1260</v>
      </c>
      <c r="AF88" s="241" t="s">
        <v>1384</v>
      </c>
      <c r="AG88" s="170" t="str">
        <f>IF(MOD(Таблица33[[#This Row],[Заказ корней, шт.
↓]],Таблица33[[#This Row],[Кратность заказа]])&gt;0,"Ошибка!","")</f>
        <v/>
      </c>
    </row>
    <row r="89" spans="1:33" s="37" customFormat="1" ht="15" customHeight="1">
      <c r="A89" s="48"/>
      <c r="B89" s="116" t="s">
        <v>1864</v>
      </c>
      <c r="C89" s="54" t="s">
        <v>1359</v>
      </c>
      <c r="D89" s="174" t="s">
        <v>816</v>
      </c>
      <c r="E89" s="261"/>
      <c r="F89" s="176" t="s">
        <v>1252</v>
      </c>
      <c r="G89" s="169" t="s">
        <v>13</v>
      </c>
      <c r="H89" s="200" t="s">
        <v>1517</v>
      </c>
      <c r="I89" s="55" t="s">
        <v>1329</v>
      </c>
      <c r="J89" s="56">
        <v>20</v>
      </c>
      <c r="K89" s="56" t="s">
        <v>1336</v>
      </c>
      <c r="L89" s="126">
        <v>13.22</v>
      </c>
      <c r="M89" s="126">
        <v>13.58</v>
      </c>
      <c r="N89" s="126">
        <v>13.84</v>
      </c>
      <c r="O89" s="126">
        <v>14.799999999999999</v>
      </c>
      <c r="P89" s="56">
        <v>5</v>
      </c>
      <c r="Q89" s="172"/>
      <c r="R89" s="57" t="str">
        <f t="shared" si="2"/>
        <v>-</v>
      </c>
      <c r="S89" s="58">
        <f t="shared" si="3"/>
        <v>0</v>
      </c>
      <c r="T89" s="259" t="s">
        <v>1870</v>
      </c>
      <c r="U89" s="272" t="s">
        <v>1560</v>
      </c>
      <c r="V89" s="273" t="s">
        <v>1691</v>
      </c>
      <c r="W89" s="223">
        <f>IF($B$32=1,,ROUNDUP(Таблица33[[#This Row],[Заказ корней, шт.
↓]]/5,0))</f>
        <v>0</v>
      </c>
      <c r="X89" s="202"/>
      <c r="Y89" s="224"/>
      <c r="Z89" s="240" t="s">
        <v>910</v>
      </c>
      <c r="AA89" s="164">
        <v>75</v>
      </c>
      <c r="AB89" s="164" t="s">
        <v>859</v>
      </c>
      <c r="AC89" s="3" t="s">
        <v>856</v>
      </c>
      <c r="AD89" s="3" t="s">
        <v>878</v>
      </c>
      <c r="AE89" s="63" t="s">
        <v>1260</v>
      </c>
      <c r="AF89" s="241" t="s">
        <v>1384</v>
      </c>
      <c r="AG89" s="170" t="str">
        <f>IF(MOD(Таблица33[[#This Row],[Заказ корней, шт.
↓]],Таблица33[[#This Row],[Кратность заказа]])&gt;0,"Ошибка!","")</f>
        <v/>
      </c>
    </row>
    <row r="90" spans="1:33" s="37" customFormat="1" ht="15" hidden="1" customHeight="1">
      <c r="A90" s="48"/>
      <c r="B90" s="306" t="s">
        <v>1867</v>
      </c>
      <c r="C90" s="307" t="s">
        <v>1026</v>
      </c>
      <c r="D90" s="308" t="s">
        <v>816</v>
      </c>
      <c r="E90" s="319"/>
      <c r="F90" s="310" t="s">
        <v>1252</v>
      </c>
      <c r="G90" s="311" t="s">
        <v>100</v>
      </c>
      <c r="H90" s="320"/>
      <c r="I90" s="313" t="s">
        <v>1330</v>
      </c>
      <c r="J90" s="314">
        <v>50</v>
      </c>
      <c r="K90" s="314" t="s">
        <v>1336</v>
      </c>
      <c r="L90" s="315">
        <v>9.09</v>
      </c>
      <c r="M90" s="315">
        <v>9.34</v>
      </c>
      <c r="N90" s="315">
        <v>9.51</v>
      </c>
      <c r="O90" s="315">
        <v>10.17</v>
      </c>
      <c r="P90" s="314">
        <v>5</v>
      </c>
      <c r="Q90" s="316"/>
      <c r="R90" s="317" t="str">
        <f t="shared" ref="R90:R95" si="10">IF(Q90/J90=0,"-",Q90/J90)</f>
        <v>-</v>
      </c>
      <c r="S90" s="318">
        <f t="shared" ref="S90:S95" si="11">IF(Q90&lt;10,O90*Q90,IF(Q90&lt;15,N90*Q90,IF(Q90&lt;J90,M90*Q90,L90*Q90)))</f>
        <v>0</v>
      </c>
      <c r="T90" s="305" t="s">
        <v>1868</v>
      </c>
      <c r="U90" s="272" t="s">
        <v>1561</v>
      </c>
      <c r="V90" s="273" t="s">
        <v>1692</v>
      </c>
      <c r="W90" s="223">
        <f>IF($B$32=1,,ROUNDUP(Таблица33[[#This Row],[Заказ корней, шт.
↓]]/5,0))</f>
        <v>0</v>
      </c>
      <c r="X90" s="202"/>
      <c r="Y90" s="224"/>
      <c r="Z90" s="240" t="s">
        <v>1027</v>
      </c>
      <c r="AA90" s="164">
        <v>90</v>
      </c>
      <c r="AB90" s="164">
        <v>17</v>
      </c>
      <c r="AC90" s="3" t="s">
        <v>856</v>
      </c>
      <c r="AD90" s="3"/>
      <c r="AE90" s="63" t="s">
        <v>1261</v>
      </c>
      <c r="AF90" s="241" t="s">
        <v>1392</v>
      </c>
      <c r="AG90" s="170" t="str">
        <f>IF(MOD(Таблица33[[#This Row],[Заказ корней, шт.
↓]],Таблица33[[#This Row],[Кратность заказа]])&gt;0,"Ошибка!","")</f>
        <v/>
      </c>
    </row>
    <row r="91" spans="1:33" s="37" customFormat="1" ht="15" hidden="1" customHeight="1">
      <c r="A91" s="48"/>
      <c r="B91" s="116" t="s">
        <v>1865</v>
      </c>
      <c r="C91" s="54" t="s">
        <v>1141</v>
      </c>
      <c r="D91" s="174" t="s">
        <v>816</v>
      </c>
      <c r="E91" s="261"/>
      <c r="F91" s="176" t="s">
        <v>1252</v>
      </c>
      <c r="G91" s="169" t="s">
        <v>100</v>
      </c>
      <c r="H91" s="187"/>
      <c r="I91" s="55" t="s">
        <v>1330</v>
      </c>
      <c r="J91" s="56">
        <v>35</v>
      </c>
      <c r="K91" s="56" t="s">
        <v>1336</v>
      </c>
      <c r="L91" s="126">
        <v>9.09</v>
      </c>
      <c r="M91" s="126">
        <v>9.34</v>
      </c>
      <c r="N91" s="126">
        <v>9.51</v>
      </c>
      <c r="O91" s="126">
        <v>10.17</v>
      </c>
      <c r="P91" s="56">
        <v>5</v>
      </c>
      <c r="Q91" s="172"/>
      <c r="R91" s="57" t="str">
        <f t="shared" si="10"/>
        <v>-</v>
      </c>
      <c r="S91" s="58">
        <f t="shared" si="11"/>
        <v>0</v>
      </c>
      <c r="T91" s="258" t="s">
        <v>842</v>
      </c>
      <c r="U91" s="272" t="s">
        <v>1561</v>
      </c>
      <c r="V91" s="273" t="s">
        <v>1692</v>
      </c>
      <c r="W91" s="223">
        <f>IF($B$32=1,,ROUNDUP(Таблица33[[#This Row],[Заказ корней, шт.
↓]]/5,0))</f>
        <v>0</v>
      </c>
      <c r="X91" s="202"/>
      <c r="Y91" s="224"/>
      <c r="Z91" s="240" t="s">
        <v>1027</v>
      </c>
      <c r="AA91" s="164">
        <v>90</v>
      </c>
      <c r="AB91" s="164">
        <v>17</v>
      </c>
      <c r="AC91" s="3" t="s">
        <v>856</v>
      </c>
      <c r="AD91" s="3"/>
      <c r="AE91" s="63" t="s">
        <v>1261</v>
      </c>
      <c r="AF91" s="241" t="s">
        <v>1392</v>
      </c>
      <c r="AG91" s="170" t="str">
        <f>IF(MOD(Таблица33[[#This Row],[Заказ корней, шт.
↓]],Таблица33[[#This Row],[Кратность заказа]])&gt;0,"Ошибка!","")</f>
        <v/>
      </c>
    </row>
    <row r="92" spans="1:33" s="37" customFormat="1" ht="15" customHeight="1">
      <c r="A92" s="48"/>
      <c r="B92" s="116" t="s">
        <v>1864</v>
      </c>
      <c r="C92" s="54" t="s">
        <v>1142</v>
      </c>
      <c r="D92" s="174" t="s">
        <v>816</v>
      </c>
      <c r="E92" s="261"/>
      <c r="F92" s="176" t="s">
        <v>1252</v>
      </c>
      <c r="G92" s="169" t="s">
        <v>100</v>
      </c>
      <c r="H92" s="187"/>
      <c r="I92" s="55" t="s">
        <v>1330</v>
      </c>
      <c r="J92" s="56">
        <v>50</v>
      </c>
      <c r="K92" s="56" t="s">
        <v>1336</v>
      </c>
      <c r="L92" s="126">
        <v>9.09</v>
      </c>
      <c r="M92" s="126">
        <v>9.34</v>
      </c>
      <c r="N92" s="126">
        <v>9.51</v>
      </c>
      <c r="O92" s="126">
        <v>10.17</v>
      </c>
      <c r="P92" s="56">
        <v>5</v>
      </c>
      <c r="Q92" s="172"/>
      <c r="R92" s="57" t="str">
        <f t="shared" si="10"/>
        <v>-</v>
      </c>
      <c r="S92" s="58">
        <f t="shared" si="11"/>
        <v>0</v>
      </c>
      <c r="T92" s="258" t="s">
        <v>842</v>
      </c>
      <c r="U92" s="272" t="s">
        <v>1561</v>
      </c>
      <c r="V92" s="273" t="s">
        <v>1692</v>
      </c>
      <c r="W92" s="223">
        <f>IF($B$32=1,,ROUNDUP(Таблица33[[#This Row],[Заказ корней, шт.
↓]]/5,0))</f>
        <v>0</v>
      </c>
      <c r="X92" s="202"/>
      <c r="Y92" s="224"/>
      <c r="Z92" s="240" t="s">
        <v>1027</v>
      </c>
      <c r="AA92" s="164">
        <v>90</v>
      </c>
      <c r="AB92" s="164">
        <v>17</v>
      </c>
      <c r="AC92" s="3" t="s">
        <v>856</v>
      </c>
      <c r="AD92" s="3"/>
      <c r="AE92" s="63" t="s">
        <v>1261</v>
      </c>
      <c r="AF92" s="241" t="s">
        <v>1392</v>
      </c>
      <c r="AG92" s="170" t="str">
        <f>IF(MOD(Таблица33[[#This Row],[Заказ корней, шт.
↓]],Таблица33[[#This Row],[Кратность заказа]])&gt;0,"Ошибка!","")</f>
        <v/>
      </c>
    </row>
    <row r="93" spans="1:33" s="37" customFormat="1" ht="15" customHeight="1">
      <c r="A93" s="48"/>
      <c r="B93" s="116" t="s">
        <v>1864</v>
      </c>
      <c r="C93" s="54" t="s">
        <v>1220</v>
      </c>
      <c r="D93" s="174" t="s">
        <v>816</v>
      </c>
      <c r="E93" s="261"/>
      <c r="F93" s="176" t="s">
        <v>1252</v>
      </c>
      <c r="G93" s="169" t="s">
        <v>23</v>
      </c>
      <c r="H93" s="187"/>
      <c r="I93" s="55" t="s">
        <v>1330</v>
      </c>
      <c r="J93" s="56">
        <v>50</v>
      </c>
      <c r="K93" s="56" t="s">
        <v>1336</v>
      </c>
      <c r="L93" s="126">
        <v>7.81</v>
      </c>
      <c r="M93" s="126">
        <v>8.02</v>
      </c>
      <c r="N93" s="126">
        <v>8.17</v>
      </c>
      <c r="O93" s="126">
        <v>8.74</v>
      </c>
      <c r="P93" s="56">
        <v>5</v>
      </c>
      <c r="Q93" s="172"/>
      <c r="R93" s="57" t="str">
        <f t="shared" si="10"/>
        <v>-</v>
      </c>
      <c r="S93" s="58">
        <f t="shared" si="11"/>
        <v>0</v>
      </c>
      <c r="T93" s="259" t="s">
        <v>1870</v>
      </c>
      <c r="U93" s="272" t="s">
        <v>1562</v>
      </c>
      <c r="V93" s="273" t="s">
        <v>1693</v>
      </c>
      <c r="W93" s="223">
        <f>IF($B$32=1,,ROUNDUP(Таблица33[[#This Row],[Заказ корней, шт.
↓]]/5,0))</f>
        <v>0</v>
      </c>
      <c r="X93" s="202"/>
      <c r="Y93" s="224"/>
      <c r="Z93" s="240" t="s">
        <v>929</v>
      </c>
      <c r="AA93" s="164" t="s">
        <v>869</v>
      </c>
      <c r="AB93" s="164" t="s">
        <v>907</v>
      </c>
      <c r="AC93" s="3" t="s">
        <v>854</v>
      </c>
      <c r="AD93" s="3"/>
      <c r="AE93" s="63"/>
      <c r="AF93" s="241" t="s">
        <v>1476</v>
      </c>
      <c r="AG93" s="170" t="str">
        <f>IF(MOD(Таблица33[[#This Row],[Заказ корней, шт.
↓]],Таблица33[[#This Row],[Кратность заказа]])&gt;0,"Ошибка!","")</f>
        <v/>
      </c>
    </row>
    <row r="94" spans="1:33" s="37" customFormat="1" ht="15" customHeight="1">
      <c r="A94" s="48"/>
      <c r="B94" s="116" t="s">
        <v>1864</v>
      </c>
      <c r="C94" s="54" t="s">
        <v>1847</v>
      </c>
      <c r="D94" s="174" t="s">
        <v>816</v>
      </c>
      <c r="E94" s="261"/>
      <c r="F94" s="176" t="s">
        <v>1252</v>
      </c>
      <c r="G94" s="169" t="s">
        <v>682</v>
      </c>
      <c r="H94" s="187"/>
      <c r="I94" s="55" t="s">
        <v>1328</v>
      </c>
      <c r="J94" s="56">
        <v>75</v>
      </c>
      <c r="K94" s="56" t="s">
        <v>1336</v>
      </c>
      <c r="L94" s="126">
        <v>7.68</v>
      </c>
      <c r="M94" s="126">
        <v>7.89</v>
      </c>
      <c r="N94" s="126">
        <v>8.0399999999999991</v>
      </c>
      <c r="O94" s="126">
        <v>8.6</v>
      </c>
      <c r="P94" s="56">
        <v>5</v>
      </c>
      <c r="Q94" s="172"/>
      <c r="R94" s="57" t="str">
        <f t="shared" si="10"/>
        <v>-</v>
      </c>
      <c r="S94" s="58">
        <f t="shared" si="11"/>
        <v>0</v>
      </c>
      <c r="T94" s="258" t="s">
        <v>842</v>
      </c>
      <c r="U94" s="272" t="s">
        <v>1563</v>
      </c>
      <c r="V94" s="273" t="s">
        <v>1694</v>
      </c>
      <c r="W94" s="223">
        <f>IF($B$32=1,,ROUNDUP(Таблица33[[#This Row],[Заказ корней, шт.
↓]]/5,0))</f>
        <v>0</v>
      </c>
      <c r="X94" s="202"/>
      <c r="Y94" s="224"/>
      <c r="Z94" s="240" t="s">
        <v>807</v>
      </c>
      <c r="AA94" s="164">
        <v>75</v>
      </c>
      <c r="AB94" s="164">
        <v>20</v>
      </c>
      <c r="AC94" s="3" t="s">
        <v>854</v>
      </c>
      <c r="AD94" s="3"/>
      <c r="AE94" s="63" t="s">
        <v>1275</v>
      </c>
      <c r="AF94" s="241" t="s">
        <v>1406</v>
      </c>
      <c r="AG94" s="170" t="str">
        <f>IF(MOD(Таблица33[[#This Row],[Заказ корней, шт.
↓]],Таблица33[[#This Row],[Кратность заказа]])&gt;0,"Ошибка!","")</f>
        <v/>
      </c>
    </row>
    <row r="95" spans="1:33" s="37" customFormat="1" ht="15" customHeight="1">
      <c r="A95" s="48"/>
      <c r="B95" s="116" t="s">
        <v>1864</v>
      </c>
      <c r="C95" s="54" t="s">
        <v>1030</v>
      </c>
      <c r="D95" s="174" t="s">
        <v>816</v>
      </c>
      <c r="E95" s="261"/>
      <c r="F95" s="176" t="s">
        <v>1252</v>
      </c>
      <c r="G95" s="169" t="s">
        <v>682</v>
      </c>
      <c r="H95" s="187"/>
      <c r="I95" s="55" t="s">
        <v>1330</v>
      </c>
      <c r="J95" s="56">
        <v>35</v>
      </c>
      <c r="K95" s="56" t="s">
        <v>1336</v>
      </c>
      <c r="L95" s="126">
        <v>9.6</v>
      </c>
      <c r="M95" s="126">
        <v>9.8699999999999992</v>
      </c>
      <c r="N95" s="126">
        <v>10.049999999999999</v>
      </c>
      <c r="O95" s="126">
        <v>10.75</v>
      </c>
      <c r="P95" s="56">
        <v>5</v>
      </c>
      <c r="Q95" s="172"/>
      <c r="R95" s="57" t="str">
        <f t="shared" si="10"/>
        <v>-</v>
      </c>
      <c r="S95" s="58">
        <f t="shared" si="11"/>
        <v>0</v>
      </c>
      <c r="T95" s="258" t="s">
        <v>842</v>
      </c>
      <c r="U95" s="272" t="s">
        <v>1563</v>
      </c>
      <c r="V95" s="273" t="s">
        <v>1694</v>
      </c>
      <c r="W95" s="223">
        <f>IF($B$32=1,,ROUNDUP(Таблица33[[#This Row],[Заказ корней, шт.
↓]]/5,0))</f>
        <v>0</v>
      </c>
      <c r="X95" s="202"/>
      <c r="Y95" s="224"/>
      <c r="Z95" s="240" t="s">
        <v>807</v>
      </c>
      <c r="AA95" s="164">
        <v>75</v>
      </c>
      <c r="AB95" s="164">
        <v>20</v>
      </c>
      <c r="AC95" s="3" t="s">
        <v>854</v>
      </c>
      <c r="AD95" s="3"/>
      <c r="AE95" s="63" t="s">
        <v>1275</v>
      </c>
      <c r="AF95" s="241" t="s">
        <v>1406</v>
      </c>
      <c r="AG95" s="170" t="str">
        <f>IF(MOD(Таблица33[[#This Row],[Заказ корней, шт.
↓]],Таблица33[[#This Row],[Кратность заказа]])&gt;0,"Ошибка!","")</f>
        <v/>
      </c>
    </row>
    <row r="96" spans="1:33" s="37" customFormat="1" ht="15" customHeight="1">
      <c r="A96" s="48"/>
      <c r="B96" s="116" t="s">
        <v>1864</v>
      </c>
      <c r="C96" s="54" t="s">
        <v>1844</v>
      </c>
      <c r="D96" s="174" t="s">
        <v>901</v>
      </c>
      <c r="E96" s="261"/>
      <c r="F96" s="176" t="s">
        <v>1252</v>
      </c>
      <c r="G96" s="169" t="s">
        <v>27</v>
      </c>
      <c r="H96" s="187"/>
      <c r="I96" s="55" t="s">
        <v>1330</v>
      </c>
      <c r="J96" s="56">
        <v>40</v>
      </c>
      <c r="K96" s="56" t="s">
        <v>1337</v>
      </c>
      <c r="L96" s="125">
        <v>1010</v>
      </c>
      <c r="M96" s="125">
        <v>1038</v>
      </c>
      <c r="N96" s="125">
        <v>1058</v>
      </c>
      <c r="O96" s="125">
        <v>1131</v>
      </c>
      <c r="P96" s="56">
        <v>5</v>
      </c>
      <c r="Q96" s="172"/>
      <c r="R96" s="57" t="str">
        <f t="shared" ref="R96" si="12">IF(Q96/J96=0,"-",Q96/J96)</f>
        <v>-</v>
      </c>
      <c r="S96" s="65">
        <f t="shared" ref="S96" si="13">IF(Q96&lt;10,O96*Q96,IF(Q96&lt;15,N96*Q96,IF(Q96&lt;J96,M96*Q96,L96*Q96)))</f>
        <v>0</v>
      </c>
      <c r="T96" s="258" t="s">
        <v>842</v>
      </c>
      <c r="U96" s="272" t="s">
        <v>1563</v>
      </c>
      <c r="V96" s="273" t="s">
        <v>1694</v>
      </c>
      <c r="W96" s="223">
        <f>IF($B$32=1,,ROUNDUP(Таблица33[[#This Row],[Заказ корней, шт.
↓]]/5,0))</f>
        <v>0</v>
      </c>
      <c r="X96" s="202"/>
      <c r="Y96" s="224"/>
      <c r="Z96" s="240"/>
      <c r="AA96" s="164"/>
      <c r="AB96" s="164"/>
      <c r="AC96" s="3"/>
      <c r="AD96" s="3"/>
      <c r="AE96" s="63"/>
      <c r="AF96" s="241"/>
      <c r="AG96" s="170" t="str">
        <f>IF(MOD(Таблица33[[#This Row],[Заказ корней, шт.
↓]],Таблица33[[#This Row],[Кратность заказа]])&gt;0,"Ошибка!","")</f>
        <v/>
      </c>
    </row>
    <row r="97" spans="1:33" s="297" customFormat="1" ht="15" hidden="1" customHeight="1">
      <c r="A97" s="274"/>
      <c r="B97" s="116" t="s">
        <v>1867</v>
      </c>
      <c r="C97" s="275" t="s">
        <v>1841</v>
      </c>
      <c r="D97" s="276" t="s">
        <v>816</v>
      </c>
      <c r="E97" s="277"/>
      <c r="F97" s="278" t="s">
        <v>1252</v>
      </c>
      <c r="G97" s="279" t="s">
        <v>205</v>
      </c>
      <c r="H97" s="280"/>
      <c r="I97" s="281" t="s">
        <v>1863</v>
      </c>
      <c r="J97" s="282">
        <v>50</v>
      </c>
      <c r="K97" s="282" t="s">
        <v>1336</v>
      </c>
      <c r="L97" s="283">
        <v>14.17</v>
      </c>
      <c r="M97" s="283">
        <v>14.56</v>
      </c>
      <c r="N97" s="283">
        <v>14.84</v>
      </c>
      <c r="O97" s="283">
        <v>15.87</v>
      </c>
      <c r="P97" s="56">
        <v>5</v>
      </c>
      <c r="Q97" s="172"/>
      <c r="R97" s="284" t="str">
        <f t="shared" ref="R97" si="14">IF(Q97/J97=0,"-",Q97/J97)</f>
        <v>-</v>
      </c>
      <c r="S97" s="285">
        <f t="shared" ref="S97" si="15">IF(Q97&lt;10,O97*Q97,IF(Q97&lt;15,N97*Q97,IF(Q97&lt;J97,M97*Q97,L97*Q97)))</f>
        <v>0</v>
      </c>
      <c r="T97" s="258" t="s">
        <v>842</v>
      </c>
      <c r="U97" s="286" t="s">
        <v>1564</v>
      </c>
      <c r="V97" s="287" t="s">
        <v>1695</v>
      </c>
      <c r="W97" s="288">
        <f>IF($B$32=1,,ROUNDUP(Таблица33[[#This Row],[Заказ корней, шт.
↓]]/5,0))</f>
        <v>0</v>
      </c>
      <c r="X97" s="289"/>
      <c r="Y97" s="290"/>
      <c r="Z97" s="291" t="s">
        <v>904</v>
      </c>
      <c r="AA97" s="292">
        <v>80</v>
      </c>
      <c r="AB97" s="292" t="s">
        <v>859</v>
      </c>
      <c r="AC97" s="293" t="s">
        <v>856</v>
      </c>
      <c r="AD97" s="293"/>
      <c r="AE97" s="294"/>
      <c r="AF97" s="295" t="s">
        <v>1391</v>
      </c>
      <c r="AG97" s="296" t="str">
        <f>IF(MOD(Таблица33[[#This Row],[Заказ корней, шт.
↓]],Таблица33[[#This Row],[Кратность заказа]])&gt;0,"Ошибка!","")</f>
        <v/>
      </c>
    </row>
    <row r="98" spans="1:33" s="297" customFormat="1" ht="15" hidden="1" customHeight="1">
      <c r="A98" s="274"/>
      <c r="B98" s="306" t="s">
        <v>1867</v>
      </c>
      <c r="C98" s="307" t="s">
        <v>1140</v>
      </c>
      <c r="D98" s="308" t="s">
        <v>816</v>
      </c>
      <c r="E98" s="319"/>
      <c r="F98" s="310" t="s">
        <v>1252</v>
      </c>
      <c r="G98" s="311" t="s">
        <v>205</v>
      </c>
      <c r="H98" s="320"/>
      <c r="I98" s="313" t="s">
        <v>1330</v>
      </c>
      <c r="J98" s="314">
        <v>50</v>
      </c>
      <c r="K98" s="314" t="s">
        <v>1336</v>
      </c>
      <c r="L98" s="315">
        <v>16.970000000000002</v>
      </c>
      <c r="M98" s="315">
        <v>17.440000000000001</v>
      </c>
      <c r="N98" s="315">
        <v>17.760000000000002</v>
      </c>
      <c r="O98" s="315">
        <v>19</v>
      </c>
      <c r="P98" s="314">
        <v>5</v>
      </c>
      <c r="Q98" s="316"/>
      <c r="R98" s="317" t="str">
        <f t="shared" si="2"/>
        <v>-</v>
      </c>
      <c r="S98" s="318">
        <f t="shared" si="3"/>
        <v>0</v>
      </c>
      <c r="T98" s="305" t="s">
        <v>1868</v>
      </c>
      <c r="U98" s="286" t="s">
        <v>1564</v>
      </c>
      <c r="V98" s="287" t="s">
        <v>1695</v>
      </c>
      <c r="W98" s="288">
        <f>IF($B$32=1,,ROUNDUP(Таблица33[[#This Row],[Заказ корней, шт.
↓]]/5,0))</f>
        <v>0</v>
      </c>
      <c r="X98" s="289"/>
      <c r="Y98" s="290"/>
      <c r="Z98" s="291" t="s">
        <v>904</v>
      </c>
      <c r="AA98" s="292">
        <v>80</v>
      </c>
      <c r="AB98" s="292" t="s">
        <v>859</v>
      </c>
      <c r="AC98" s="293" t="s">
        <v>856</v>
      </c>
      <c r="AD98" s="293"/>
      <c r="AE98" s="294"/>
      <c r="AF98" s="295" t="s">
        <v>1391</v>
      </c>
      <c r="AG98" s="296" t="str">
        <f>IF(MOD(Таблица33[[#This Row],[Заказ корней, шт.
↓]],Таблица33[[#This Row],[Кратность заказа]])&gt;0,"Ошибка!","")</f>
        <v/>
      </c>
    </row>
    <row r="99" spans="1:33" s="53" customFormat="1" ht="21" customHeight="1">
      <c r="A99" s="48"/>
      <c r="B99" s="133"/>
      <c r="C99" s="134"/>
      <c r="D99" s="134"/>
      <c r="E99" s="262"/>
      <c r="F99" s="144" t="s">
        <v>1492</v>
      </c>
      <c r="G99" s="157"/>
      <c r="H99" s="189"/>
      <c r="I99" s="136"/>
      <c r="J99" s="137"/>
      <c r="K99" s="137"/>
      <c r="L99" s="138"/>
      <c r="M99" s="138"/>
      <c r="N99" s="138"/>
      <c r="O99" s="138"/>
      <c r="P99" s="137"/>
      <c r="Q99" s="158"/>
      <c r="R99" s="139"/>
      <c r="S99" s="140"/>
      <c r="T99" s="220"/>
      <c r="U99" s="141"/>
      <c r="V99" s="141"/>
      <c r="W99" s="219"/>
      <c r="X99" s="141"/>
      <c r="Y99" s="220"/>
      <c r="Z99" s="236"/>
      <c r="AA99" s="166"/>
      <c r="AB99" s="166"/>
      <c r="AC99" s="143"/>
      <c r="AD99" s="143"/>
      <c r="AE99" s="142"/>
      <c r="AF99" s="237"/>
      <c r="AG99" s="170"/>
    </row>
    <row r="100" spans="1:33" s="53" customFormat="1" ht="21" customHeight="1">
      <c r="A100" s="48"/>
      <c r="B100" s="145"/>
      <c r="C100" s="146"/>
      <c r="D100" s="146"/>
      <c r="E100" s="260"/>
      <c r="F100" s="159" t="s">
        <v>851</v>
      </c>
      <c r="G100" s="160"/>
      <c r="H100" s="186"/>
      <c r="I100" s="148"/>
      <c r="J100" s="149"/>
      <c r="K100" s="149"/>
      <c r="L100" s="150"/>
      <c r="M100" s="150"/>
      <c r="N100" s="150"/>
      <c r="O100" s="150"/>
      <c r="P100" s="149"/>
      <c r="Q100" s="161"/>
      <c r="R100" s="151"/>
      <c r="S100" s="152"/>
      <c r="T100" s="222"/>
      <c r="U100" s="153"/>
      <c r="V100" s="153"/>
      <c r="W100" s="221"/>
      <c r="X100" s="153"/>
      <c r="Y100" s="222"/>
      <c r="Z100" s="238"/>
      <c r="AA100" s="165"/>
      <c r="AB100" s="165"/>
      <c r="AC100" s="155"/>
      <c r="AD100" s="155"/>
      <c r="AE100" s="154"/>
      <c r="AF100" s="239"/>
      <c r="AG100" s="170"/>
    </row>
    <row r="101" spans="1:33" s="37" customFormat="1" ht="15" hidden="1" customHeight="1">
      <c r="A101" s="48"/>
      <c r="B101" s="306" t="s">
        <v>1866</v>
      </c>
      <c r="C101" s="307" t="s">
        <v>1000</v>
      </c>
      <c r="D101" s="308" t="s">
        <v>816</v>
      </c>
      <c r="E101" s="319"/>
      <c r="F101" s="310" t="s">
        <v>1251</v>
      </c>
      <c r="G101" s="311" t="s">
        <v>133</v>
      </c>
      <c r="H101" s="320"/>
      <c r="I101" s="313" t="s">
        <v>1330</v>
      </c>
      <c r="J101" s="314">
        <v>35</v>
      </c>
      <c r="K101" s="314" t="s">
        <v>1336</v>
      </c>
      <c r="L101" s="315">
        <v>31.610000000000003</v>
      </c>
      <c r="M101" s="315">
        <v>31.92</v>
      </c>
      <c r="N101" s="315">
        <v>32.229999999999997</v>
      </c>
      <c r="O101" s="315">
        <v>33.19</v>
      </c>
      <c r="P101" s="314">
        <v>3</v>
      </c>
      <c r="Q101" s="316"/>
      <c r="R101" s="317" t="str">
        <f>IF(Q101/J101=0,"-",Q101/J101)</f>
        <v>-</v>
      </c>
      <c r="S101" s="318">
        <f>IF(Q101&lt;10,O101*Q101,IF(Q101&lt;15,N101*Q101,IF(Q101&lt;J101,M101*Q101,L101*Q101)))</f>
        <v>0</v>
      </c>
      <c r="T101" s="305" t="s">
        <v>1868</v>
      </c>
      <c r="U101" s="272" t="s">
        <v>1565</v>
      </c>
      <c r="V101" s="273" t="s">
        <v>1696</v>
      </c>
      <c r="W101" s="223">
        <f>IF($B$32=1,,ROUNDUP(Таблица33[[#This Row],[Заказ корней, шт.
↓]]/5,0))</f>
        <v>0</v>
      </c>
      <c r="X101" s="202"/>
      <c r="Y101" s="224"/>
      <c r="Z101" s="240" t="s">
        <v>1001</v>
      </c>
      <c r="AA101" s="164" t="s">
        <v>884</v>
      </c>
      <c r="AB101" s="164" t="s">
        <v>806</v>
      </c>
      <c r="AC101" s="3" t="s">
        <v>854</v>
      </c>
      <c r="AD101" s="3"/>
      <c r="AE101" s="63" t="s">
        <v>1266</v>
      </c>
      <c r="AF101" s="241" t="s">
        <v>1339</v>
      </c>
      <c r="AG101" s="170" t="str">
        <f>IF(MOD(Таблица33[[#This Row],[Заказ корней, шт.
↓]],Таблица33[[#This Row],[Кратность заказа]])&gt;0,"Ошибка!","")</f>
        <v/>
      </c>
    </row>
    <row r="102" spans="1:33" s="37" customFormat="1" ht="15" hidden="1" customHeight="1">
      <c r="A102" s="48"/>
      <c r="B102" s="306" t="s">
        <v>1866</v>
      </c>
      <c r="C102" s="307" t="s">
        <v>1360</v>
      </c>
      <c r="D102" s="308" t="s">
        <v>816</v>
      </c>
      <c r="E102" s="319"/>
      <c r="F102" s="310" t="s">
        <v>1251</v>
      </c>
      <c r="G102" s="311" t="s">
        <v>133</v>
      </c>
      <c r="H102" s="312" t="s">
        <v>1517</v>
      </c>
      <c r="I102" s="313" t="s">
        <v>1329</v>
      </c>
      <c r="J102" s="314">
        <v>20</v>
      </c>
      <c r="K102" s="314" t="s">
        <v>1336</v>
      </c>
      <c r="L102" s="315">
        <v>53.26</v>
      </c>
      <c r="M102" s="315">
        <v>53.769999999999996</v>
      </c>
      <c r="N102" s="315">
        <v>54.3</v>
      </c>
      <c r="O102" s="315">
        <v>55.919999999999995</v>
      </c>
      <c r="P102" s="314">
        <v>1</v>
      </c>
      <c r="Q102" s="316"/>
      <c r="R102" s="317" t="str">
        <f>IF(Q102/J102=0,"-",Q102/J102)</f>
        <v>-</v>
      </c>
      <c r="S102" s="318">
        <f>IF(Q102&lt;10,O102*Q102,IF(Q102&lt;15,N102*Q102,IF(Q102&lt;J102,M102*Q102,L102*Q102)))</f>
        <v>0</v>
      </c>
      <c r="T102" s="305" t="s">
        <v>1868</v>
      </c>
      <c r="U102" s="272" t="s">
        <v>1565</v>
      </c>
      <c r="V102" s="273" t="s">
        <v>1696</v>
      </c>
      <c r="W102" s="223">
        <f>IF($B$32=1,,ROUNDUP(Таблица33[[#This Row],[Заказ корней, шт.
↓]]/5,0))</f>
        <v>0</v>
      </c>
      <c r="X102" s="202"/>
      <c r="Y102" s="224"/>
      <c r="Z102" s="240" t="s">
        <v>1001</v>
      </c>
      <c r="AA102" s="164" t="s">
        <v>884</v>
      </c>
      <c r="AB102" s="164" t="s">
        <v>806</v>
      </c>
      <c r="AC102" s="3" t="s">
        <v>854</v>
      </c>
      <c r="AD102" s="3"/>
      <c r="AE102" s="63" t="s">
        <v>1266</v>
      </c>
      <c r="AF102" s="241" t="s">
        <v>1339</v>
      </c>
      <c r="AG102" s="170" t="str">
        <f>IF(MOD(Таблица33[[#This Row],[Заказ корней, шт.
↓]],Таблица33[[#This Row],[Кратность заказа]])&gt;0,"Ошибка!","")</f>
        <v/>
      </c>
    </row>
    <row r="103" spans="1:33" s="37" customFormat="1" ht="15" customHeight="1">
      <c r="A103" s="48"/>
      <c r="B103" s="116" t="s">
        <v>1864</v>
      </c>
      <c r="C103" s="54" t="s">
        <v>1010</v>
      </c>
      <c r="D103" s="174" t="s">
        <v>816</v>
      </c>
      <c r="E103" s="261"/>
      <c r="F103" s="176" t="s">
        <v>1252</v>
      </c>
      <c r="G103" s="169" t="s">
        <v>195</v>
      </c>
      <c r="H103" s="187"/>
      <c r="I103" s="55" t="s">
        <v>1330</v>
      </c>
      <c r="J103" s="56">
        <v>50</v>
      </c>
      <c r="K103" s="56" t="s">
        <v>1336</v>
      </c>
      <c r="L103" s="126">
        <v>5.31</v>
      </c>
      <c r="M103" s="126">
        <v>5.45</v>
      </c>
      <c r="N103" s="126">
        <v>5.56</v>
      </c>
      <c r="O103" s="126">
        <v>5.9399999999999995</v>
      </c>
      <c r="P103" s="56">
        <v>5</v>
      </c>
      <c r="Q103" s="172"/>
      <c r="R103" s="57" t="str">
        <f t="shared" si="2"/>
        <v>-</v>
      </c>
      <c r="S103" s="58">
        <f t="shared" si="3"/>
        <v>0</v>
      </c>
      <c r="T103" s="258" t="s">
        <v>842</v>
      </c>
      <c r="U103" s="272" t="s">
        <v>1566</v>
      </c>
      <c r="V103" s="273" t="s">
        <v>1697</v>
      </c>
      <c r="W103" s="223">
        <f>IF($B$32=1,,ROUNDUP(Таблица33[[#This Row],[Заказ корней, шт.
↓]]/5,0))</f>
        <v>0</v>
      </c>
      <c r="X103" s="202"/>
      <c r="Y103" s="224"/>
      <c r="Z103" s="240" t="s">
        <v>904</v>
      </c>
      <c r="AA103" s="164" t="s">
        <v>860</v>
      </c>
      <c r="AB103" s="164">
        <v>14</v>
      </c>
      <c r="AC103" s="3" t="s">
        <v>854</v>
      </c>
      <c r="AD103" s="3" t="s">
        <v>878</v>
      </c>
      <c r="AE103" s="63" t="s">
        <v>1262</v>
      </c>
      <c r="AF103" s="241" t="s">
        <v>1393</v>
      </c>
      <c r="AG103" s="170" t="str">
        <f>IF(MOD(Таблица33[[#This Row],[Заказ корней, шт.
↓]],Таблица33[[#This Row],[Кратность заказа]])&gt;0,"Ошибка!","")</f>
        <v/>
      </c>
    </row>
    <row r="104" spans="1:33" s="37" customFormat="1" ht="15" customHeight="1">
      <c r="A104" s="48"/>
      <c r="B104" s="116" t="s">
        <v>1864</v>
      </c>
      <c r="C104" s="54" t="s">
        <v>1198</v>
      </c>
      <c r="D104" s="174" t="s">
        <v>816</v>
      </c>
      <c r="E104" s="261"/>
      <c r="F104" s="176" t="s">
        <v>1251</v>
      </c>
      <c r="G104" s="169" t="s">
        <v>846</v>
      </c>
      <c r="H104" s="187"/>
      <c r="I104" s="55" t="s">
        <v>1330</v>
      </c>
      <c r="J104" s="56">
        <v>35</v>
      </c>
      <c r="K104" s="56" t="s">
        <v>1336</v>
      </c>
      <c r="L104" s="126">
        <v>10.75</v>
      </c>
      <c r="M104" s="126">
        <v>11.04</v>
      </c>
      <c r="N104" s="126">
        <v>11.25</v>
      </c>
      <c r="O104" s="126">
        <v>12.03</v>
      </c>
      <c r="P104" s="56">
        <v>5</v>
      </c>
      <c r="Q104" s="172"/>
      <c r="R104" s="57" t="str">
        <f>IF(Q104/J104=0,"-",Q104/J104)</f>
        <v>-</v>
      </c>
      <c r="S104" s="58">
        <f>IF(Q104&lt;10,O104*Q104,IF(Q104&lt;15,N104*Q104,IF(Q104&lt;J104,M104*Q104,L104*Q104)))</f>
        <v>0</v>
      </c>
      <c r="T104" s="258" t="s">
        <v>842</v>
      </c>
      <c r="U104" s="272" t="s">
        <v>1567</v>
      </c>
      <c r="V104" s="273" t="s">
        <v>1698</v>
      </c>
      <c r="W104" s="223">
        <f>IF($B$32=1,,ROUNDUP(Таблица33[[#This Row],[Заказ корней, шт.
↓]]/5,0))</f>
        <v>0</v>
      </c>
      <c r="X104" s="202"/>
      <c r="Y104" s="224"/>
      <c r="Z104" s="240" t="s">
        <v>805</v>
      </c>
      <c r="AA104" s="164" t="s">
        <v>884</v>
      </c>
      <c r="AB104" s="164" t="s">
        <v>907</v>
      </c>
      <c r="AC104" s="3" t="s">
        <v>854</v>
      </c>
      <c r="AD104" s="3"/>
      <c r="AE104" s="63"/>
      <c r="AF104" s="241" t="s">
        <v>1349</v>
      </c>
      <c r="AG104" s="170" t="str">
        <f>IF(MOD(Таблица33[[#This Row],[Заказ корней, шт.
↓]],Таблица33[[#This Row],[Кратность заказа]])&gt;0,"Ошибка!","")</f>
        <v/>
      </c>
    </row>
    <row r="105" spans="1:33" s="53" customFormat="1" ht="21" customHeight="1">
      <c r="A105" s="48"/>
      <c r="B105" s="145"/>
      <c r="C105" s="146"/>
      <c r="D105" s="146"/>
      <c r="E105" s="260"/>
      <c r="F105" s="159" t="s">
        <v>852</v>
      </c>
      <c r="G105" s="160"/>
      <c r="H105" s="186"/>
      <c r="I105" s="148"/>
      <c r="J105" s="149"/>
      <c r="K105" s="149"/>
      <c r="L105" s="150"/>
      <c r="M105" s="150"/>
      <c r="N105" s="150"/>
      <c r="O105" s="150"/>
      <c r="P105" s="149"/>
      <c r="Q105" s="161"/>
      <c r="R105" s="151"/>
      <c r="S105" s="152"/>
      <c r="T105" s="222"/>
      <c r="U105" s="153"/>
      <c r="V105" s="153"/>
      <c r="W105" s="221"/>
      <c r="X105" s="153"/>
      <c r="Y105" s="222"/>
      <c r="Z105" s="238"/>
      <c r="AA105" s="165"/>
      <c r="AB105" s="165"/>
      <c r="AC105" s="155"/>
      <c r="AD105" s="155"/>
      <c r="AE105" s="154"/>
      <c r="AF105" s="239"/>
      <c r="AG105" s="170"/>
    </row>
    <row r="106" spans="1:33" s="37" customFormat="1" ht="15" customHeight="1">
      <c r="A106" s="48"/>
      <c r="B106" s="116" t="s">
        <v>1864</v>
      </c>
      <c r="C106" s="54" t="s">
        <v>996</v>
      </c>
      <c r="D106" s="174" t="s">
        <v>901</v>
      </c>
      <c r="E106" s="261"/>
      <c r="F106" s="176" t="s">
        <v>1252</v>
      </c>
      <c r="G106" s="169" t="s">
        <v>75</v>
      </c>
      <c r="H106" s="187"/>
      <c r="I106" s="55" t="s">
        <v>1328</v>
      </c>
      <c r="J106" s="56">
        <v>60</v>
      </c>
      <c r="K106" s="56" t="s">
        <v>1337</v>
      </c>
      <c r="L106" s="125">
        <v>327</v>
      </c>
      <c r="M106" s="125">
        <v>336</v>
      </c>
      <c r="N106" s="125">
        <v>343</v>
      </c>
      <c r="O106" s="125">
        <v>366</v>
      </c>
      <c r="P106" s="56">
        <v>5</v>
      </c>
      <c r="Q106" s="172"/>
      <c r="R106" s="57" t="str">
        <f t="shared" si="2"/>
        <v>-</v>
      </c>
      <c r="S106" s="65">
        <f t="shared" si="3"/>
        <v>0</v>
      </c>
      <c r="T106" s="258" t="s">
        <v>842</v>
      </c>
      <c r="U106" s="272" t="s">
        <v>1568</v>
      </c>
      <c r="V106" s="273" t="s">
        <v>1699</v>
      </c>
      <c r="W106" s="223">
        <f>IF($B$32=1,,ROUNDUP(Таблица33[[#This Row],[Заказ корней, шт.
↓]]/5,0))</f>
        <v>0</v>
      </c>
      <c r="X106" s="202"/>
      <c r="Y106" s="224"/>
      <c r="Z106" s="240" t="s">
        <v>997</v>
      </c>
      <c r="AA106" s="164" t="s">
        <v>869</v>
      </c>
      <c r="AB106" s="164" t="s">
        <v>921</v>
      </c>
      <c r="AC106" s="3" t="s">
        <v>855</v>
      </c>
      <c r="AD106" s="3"/>
      <c r="AE106" s="63" t="s">
        <v>1263</v>
      </c>
      <c r="AF106" s="241" t="s">
        <v>1394</v>
      </c>
      <c r="AG106" s="170" t="str">
        <f>IF(MOD(Таблица33[[#This Row],[Заказ корней, шт.
↓]],Таблица33[[#This Row],[Кратность заказа]])&gt;0,"Ошибка!","")</f>
        <v/>
      </c>
    </row>
    <row r="107" spans="1:33" s="37" customFormat="1" ht="15" customHeight="1">
      <c r="A107" s="48"/>
      <c r="B107" s="116" t="s">
        <v>1864</v>
      </c>
      <c r="C107" s="54" t="s">
        <v>977</v>
      </c>
      <c r="D107" s="174" t="s">
        <v>901</v>
      </c>
      <c r="E107" s="261"/>
      <c r="F107" s="176" t="s">
        <v>1252</v>
      </c>
      <c r="G107" s="169" t="s">
        <v>1</v>
      </c>
      <c r="H107" s="187"/>
      <c r="I107" s="55" t="s">
        <v>1328</v>
      </c>
      <c r="J107" s="56">
        <v>60</v>
      </c>
      <c r="K107" s="56" t="s">
        <v>1337</v>
      </c>
      <c r="L107" s="125">
        <v>344</v>
      </c>
      <c r="M107" s="125">
        <v>354</v>
      </c>
      <c r="N107" s="125">
        <v>360</v>
      </c>
      <c r="O107" s="125">
        <v>385</v>
      </c>
      <c r="P107" s="56">
        <v>5</v>
      </c>
      <c r="Q107" s="172"/>
      <c r="R107" s="57" t="str">
        <f t="shared" si="2"/>
        <v>-</v>
      </c>
      <c r="S107" s="65">
        <f t="shared" si="3"/>
        <v>0</v>
      </c>
      <c r="T107" s="258" t="s">
        <v>842</v>
      </c>
      <c r="U107" s="272" t="s">
        <v>1569</v>
      </c>
      <c r="V107" s="273" t="s">
        <v>1700</v>
      </c>
      <c r="W107" s="223">
        <f>IF($B$32=1,,ROUNDUP(Таблица33[[#This Row],[Заказ корней, шт.
↓]]/5,0))</f>
        <v>0</v>
      </c>
      <c r="X107" s="202"/>
      <c r="Y107" s="224"/>
      <c r="Z107" s="240" t="s">
        <v>904</v>
      </c>
      <c r="AA107" s="164" t="s">
        <v>869</v>
      </c>
      <c r="AB107" s="164" t="s">
        <v>859</v>
      </c>
      <c r="AC107" s="3" t="s">
        <v>854</v>
      </c>
      <c r="AD107" s="3" t="s">
        <v>878</v>
      </c>
      <c r="AE107" s="63" t="s">
        <v>978</v>
      </c>
      <c r="AF107" s="241" t="s">
        <v>1415</v>
      </c>
      <c r="AG107" s="170" t="str">
        <f>IF(MOD(Таблица33[[#This Row],[Заказ корней, шт.
↓]],Таблица33[[#This Row],[Кратность заказа]])&gt;0,"Ошибка!","")</f>
        <v/>
      </c>
    </row>
    <row r="108" spans="1:33" s="37" customFormat="1" ht="15" hidden="1" customHeight="1">
      <c r="A108" s="48"/>
      <c r="B108" s="306" t="s">
        <v>1867</v>
      </c>
      <c r="C108" s="307" t="s">
        <v>979</v>
      </c>
      <c r="D108" s="308" t="s">
        <v>816</v>
      </c>
      <c r="E108" s="319"/>
      <c r="F108" s="310" t="s">
        <v>1252</v>
      </c>
      <c r="G108" s="311" t="s">
        <v>1</v>
      </c>
      <c r="H108" s="320"/>
      <c r="I108" s="313" t="s">
        <v>1330</v>
      </c>
      <c r="J108" s="314">
        <v>50</v>
      </c>
      <c r="K108" s="314" t="s">
        <v>1336</v>
      </c>
      <c r="L108" s="315">
        <v>4.8899999999999997</v>
      </c>
      <c r="M108" s="315">
        <v>5.0199999999999996</v>
      </c>
      <c r="N108" s="315">
        <v>5.12</v>
      </c>
      <c r="O108" s="315">
        <v>5.47</v>
      </c>
      <c r="P108" s="314">
        <v>5</v>
      </c>
      <c r="Q108" s="316"/>
      <c r="R108" s="317" t="str">
        <f t="shared" si="2"/>
        <v>-</v>
      </c>
      <c r="S108" s="318">
        <f t="shared" si="3"/>
        <v>0</v>
      </c>
      <c r="T108" s="305" t="s">
        <v>1868</v>
      </c>
      <c r="U108" s="272" t="s">
        <v>1569</v>
      </c>
      <c r="V108" s="273" t="s">
        <v>1700</v>
      </c>
      <c r="W108" s="223">
        <f>IF($B$32=1,,ROUNDUP(Таблица33[[#This Row],[Заказ корней, шт.
↓]]/5,0))</f>
        <v>0</v>
      </c>
      <c r="X108" s="202"/>
      <c r="Y108" s="224"/>
      <c r="Z108" s="240" t="s">
        <v>904</v>
      </c>
      <c r="AA108" s="164" t="s">
        <v>869</v>
      </c>
      <c r="AB108" s="164" t="s">
        <v>859</v>
      </c>
      <c r="AC108" s="3" t="s">
        <v>854</v>
      </c>
      <c r="AD108" s="3" t="s">
        <v>878</v>
      </c>
      <c r="AE108" s="63" t="s">
        <v>978</v>
      </c>
      <c r="AF108" s="241" t="s">
        <v>1415</v>
      </c>
      <c r="AG108" s="170" t="str">
        <f>IF(MOD(Таблица33[[#This Row],[Заказ корней, шт.
↓]],Таблица33[[#This Row],[Кратность заказа]])&gt;0,"Ошибка!","")</f>
        <v/>
      </c>
    </row>
    <row r="109" spans="1:33" s="37" customFormat="1" ht="15" customHeight="1">
      <c r="A109" s="48"/>
      <c r="B109" s="116" t="s">
        <v>1864</v>
      </c>
      <c r="C109" s="54" t="s">
        <v>1143</v>
      </c>
      <c r="D109" s="174" t="s">
        <v>816</v>
      </c>
      <c r="E109" s="261"/>
      <c r="F109" s="176" t="s">
        <v>1252</v>
      </c>
      <c r="G109" s="169" t="s">
        <v>1</v>
      </c>
      <c r="H109" s="187"/>
      <c r="I109" s="55" t="s">
        <v>1330</v>
      </c>
      <c r="J109" s="56">
        <v>35</v>
      </c>
      <c r="K109" s="56" t="s">
        <v>1336</v>
      </c>
      <c r="L109" s="126">
        <v>4.8899999999999997</v>
      </c>
      <c r="M109" s="126">
        <v>5.0199999999999996</v>
      </c>
      <c r="N109" s="126">
        <v>5.12</v>
      </c>
      <c r="O109" s="126">
        <v>5.47</v>
      </c>
      <c r="P109" s="56">
        <v>5</v>
      </c>
      <c r="Q109" s="172"/>
      <c r="R109" s="57" t="str">
        <f t="shared" si="2"/>
        <v>-</v>
      </c>
      <c r="S109" s="58">
        <f t="shared" si="3"/>
        <v>0</v>
      </c>
      <c r="T109" s="258" t="s">
        <v>842</v>
      </c>
      <c r="U109" s="272" t="s">
        <v>1569</v>
      </c>
      <c r="V109" s="273" t="s">
        <v>1700</v>
      </c>
      <c r="W109" s="223">
        <f>IF($B$32=1,,ROUNDUP(Таблица33[[#This Row],[Заказ корней, шт.
↓]]/5,0))</f>
        <v>0</v>
      </c>
      <c r="X109" s="202"/>
      <c r="Y109" s="224"/>
      <c r="Z109" s="240" t="s">
        <v>904</v>
      </c>
      <c r="AA109" s="164" t="s">
        <v>869</v>
      </c>
      <c r="AB109" s="164" t="s">
        <v>859</v>
      </c>
      <c r="AC109" s="3" t="s">
        <v>854</v>
      </c>
      <c r="AD109" s="3" t="s">
        <v>878</v>
      </c>
      <c r="AE109" s="63" t="s">
        <v>978</v>
      </c>
      <c r="AF109" s="241" t="s">
        <v>1415</v>
      </c>
      <c r="AG109" s="170" t="str">
        <f>IF(MOD(Таблица33[[#This Row],[Заказ корней, шт.
↓]],Таблица33[[#This Row],[Кратность заказа]])&gt;0,"Ошибка!","")</f>
        <v/>
      </c>
    </row>
    <row r="110" spans="1:33" s="37" customFormat="1" ht="15" hidden="1" customHeight="1">
      <c r="A110" s="48"/>
      <c r="B110" s="306" t="s">
        <v>1867</v>
      </c>
      <c r="C110" s="307" t="s">
        <v>1144</v>
      </c>
      <c r="D110" s="308" t="s">
        <v>816</v>
      </c>
      <c r="E110" s="319"/>
      <c r="F110" s="310" t="s">
        <v>1252</v>
      </c>
      <c r="G110" s="311" t="s">
        <v>78</v>
      </c>
      <c r="H110" s="320"/>
      <c r="I110" s="313" t="s">
        <v>1328</v>
      </c>
      <c r="J110" s="314">
        <v>75</v>
      </c>
      <c r="K110" s="314" t="s">
        <v>1336</v>
      </c>
      <c r="L110" s="315">
        <v>4.5599999999999996</v>
      </c>
      <c r="M110" s="315">
        <v>4.68</v>
      </c>
      <c r="N110" s="315">
        <v>4.7699999999999996</v>
      </c>
      <c r="O110" s="315">
        <v>5.0999999999999996</v>
      </c>
      <c r="P110" s="314">
        <v>5</v>
      </c>
      <c r="Q110" s="316"/>
      <c r="R110" s="317" t="str">
        <f t="shared" si="2"/>
        <v>-</v>
      </c>
      <c r="S110" s="318">
        <f t="shared" si="3"/>
        <v>0</v>
      </c>
      <c r="T110" s="305" t="s">
        <v>1868</v>
      </c>
      <c r="U110" s="272" t="s">
        <v>1570</v>
      </c>
      <c r="V110" s="273" t="s">
        <v>1701</v>
      </c>
      <c r="W110" s="223">
        <f>IF($B$32=1,,ROUNDUP(Таблица33[[#This Row],[Заказ корней, шт.
↓]]/5,0))</f>
        <v>0</v>
      </c>
      <c r="X110" s="202"/>
      <c r="Y110" s="224"/>
      <c r="Z110" s="240" t="s">
        <v>923</v>
      </c>
      <c r="AA110" s="164">
        <v>90</v>
      </c>
      <c r="AB110" s="164">
        <v>16</v>
      </c>
      <c r="AC110" s="3" t="s">
        <v>854</v>
      </c>
      <c r="AD110" s="3"/>
      <c r="AE110" s="63" t="s">
        <v>1265</v>
      </c>
      <c r="AF110" s="241" t="s">
        <v>1396</v>
      </c>
      <c r="AG110" s="170" t="str">
        <f>IF(MOD(Таблица33[[#This Row],[Заказ корней, шт.
↓]],Таблица33[[#This Row],[Кратность заказа]])&gt;0,"Ошибка!","")</f>
        <v/>
      </c>
    </row>
    <row r="111" spans="1:33" s="37" customFormat="1" ht="15" customHeight="1">
      <c r="A111" s="48"/>
      <c r="B111" s="116" t="s">
        <v>1864</v>
      </c>
      <c r="C111" s="54" t="s">
        <v>1835</v>
      </c>
      <c r="D111" s="174" t="s">
        <v>816</v>
      </c>
      <c r="E111" s="261"/>
      <c r="F111" s="176" t="s">
        <v>1252</v>
      </c>
      <c r="G111" s="169" t="s">
        <v>78</v>
      </c>
      <c r="H111" s="187"/>
      <c r="I111" s="55" t="s">
        <v>1328</v>
      </c>
      <c r="J111" s="56">
        <v>75</v>
      </c>
      <c r="K111" s="56" t="s">
        <v>1336</v>
      </c>
      <c r="L111" s="126">
        <v>4.5599999999999996</v>
      </c>
      <c r="M111" s="126">
        <v>4.68</v>
      </c>
      <c r="N111" s="126">
        <v>4.7699999999999996</v>
      </c>
      <c r="O111" s="126">
        <v>5.0999999999999996</v>
      </c>
      <c r="P111" s="56">
        <v>5</v>
      </c>
      <c r="Q111" s="172"/>
      <c r="R111" s="57" t="str">
        <f t="shared" ref="R111" si="16">IF(Q111/J111=0,"-",Q111/J111)</f>
        <v>-</v>
      </c>
      <c r="S111" s="58">
        <f t="shared" ref="S111" si="17">IF(Q111&lt;10,O111*Q111,IF(Q111&lt;15,N111*Q111,IF(Q111&lt;J111,M111*Q111,L111*Q111)))</f>
        <v>0</v>
      </c>
      <c r="T111" s="258" t="s">
        <v>842</v>
      </c>
      <c r="U111" s="272" t="s">
        <v>1570</v>
      </c>
      <c r="V111" s="273" t="s">
        <v>1701</v>
      </c>
      <c r="W111" s="223">
        <f>IF($B$32=1,,ROUNDUP(Таблица33[[#This Row],[Заказ корней, шт.
↓]]/5,0))</f>
        <v>0</v>
      </c>
      <c r="X111" s="202"/>
      <c r="Y111" s="224"/>
      <c r="Z111" s="240" t="s">
        <v>923</v>
      </c>
      <c r="AA111" s="164">
        <v>90</v>
      </c>
      <c r="AB111" s="164">
        <v>16</v>
      </c>
      <c r="AC111" s="3" t="s">
        <v>854</v>
      </c>
      <c r="AD111" s="3"/>
      <c r="AE111" s="63" t="s">
        <v>1265</v>
      </c>
      <c r="AF111" s="241" t="s">
        <v>1396</v>
      </c>
      <c r="AG111" s="170" t="str">
        <f>IF(MOD(Таблица33[[#This Row],[Заказ корней, шт.
↓]],Таблица33[[#This Row],[Кратность заказа]])&gt;0,"Ошибка!","")</f>
        <v/>
      </c>
    </row>
    <row r="112" spans="1:33" s="37" customFormat="1" ht="15" customHeight="1">
      <c r="A112" s="48"/>
      <c r="B112" s="116" t="s">
        <v>1864</v>
      </c>
      <c r="C112" s="54" t="s">
        <v>998</v>
      </c>
      <c r="D112" s="174" t="s">
        <v>901</v>
      </c>
      <c r="E112" s="261"/>
      <c r="F112" s="176" t="s">
        <v>1252</v>
      </c>
      <c r="G112" s="169" t="s">
        <v>78</v>
      </c>
      <c r="H112" s="187"/>
      <c r="I112" s="55" t="s">
        <v>1328</v>
      </c>
      <c r="J112" s="56">
        <v>60</v>
      </c>
      <c r="K112" s="56" t="s">
        <v>1337</v>
      </c>
      <c r="L112" s="125">
        <v>433</v>
      </c>
      <c r="M112" s="125">
        <v>445</v>
      </c>
      <c r="N112" s="125">
        <v>453</v>
      </c>
      <c r="O112" s="125">
        <v>484</v>
      </c>
      <c r="P112" s="56">
        <v>5</v>
      </c>
      <c r="Q112" s="172"/>
      <c r="R112" s="57" t="str">
        <f t="shared" si="2"/>
        <v>-</v>
      </c>
      <c r="S112" s="65">
        <f t="shared" si="3"/>
        <v>0</v>
      </c>
      <c r="T112" s="258" t="s">
        <v>842</v>
      </c>
      <c r="U112" s="272" t="s">
        <v>1570</v>
      </c>
      <c r="V112" s="273" t="s">
        <v>1701</v>
      </c>
      <c r="W112" s="223">
        <f>IF($B$32=1,,ROUNDUP(Таблица33[[#This Row],[Заказ корней, шт.
↓]]/5,0))</f>
        <v>0</v>
      </c>
      <c r="X112" s="202"/>
      <c r="Y112" s="224"/>
      <c r="Z112" s="240" t="s">
        <v>923</v>
      </c>
      <c r="AA112" s="164">
        <v>90</v>
      </c>
      <c r="AB112" s="164">
        <v>16</v>
      </c>
      <c r="AC112" s="3" t="s">
        <v>854</v>
      </c>
      <c r="AD112" s="3"/>
      <c r="AE112" s="63" t="s">
        <v>1265</v>
      </c>
      <c r="AF112" s="241" t="s">
        <v>1396</v>
      </c>
      <c r="AG112" s="170" t="str">
        <f>IF(MOD(Таблица33[[#This Row],[Заказ корней, шт.
↓]],Таблица33[[#This Row],[Кратность заказа]])&gt;0,"Ошибка!","")</f>
        <v/>
      </c>
    </row>
    <row r="113" spans="1:33" s="37" customFormat="1" ht="15" hidden="1" customHeight="1">
      <c r="A113" s="48"/>
      <c r="B113" s="306" t="s">
        <v>1867</v>
      </c>
      <c r="C113" s="307" t="s">
        <v>999</v>
      </c>
      <c r="D113" s="308" t="s">
        <v>816</v>
      </c>
      <c r="E113" s="319"/>
      <c r="F113" s="310" t="s">
        <v>1252</v>
      </c>
      <c r="G113" s="311" t="s">
        <v>78</v>
      </c>
      <c r="H113" s="320"/>
      <c r="I113" s="313" t="s">
        <v>1330</v>
      </c>
      <c r="J113" s="314">
        <v>50</v>
      </c>
      <c r="K113" s="314" t="s">
        <v>1336</v>
      </c>
      <c r="L113" s="315">
        <v>7.66</v>
      </c>
      <c r="M113" s="315">
        <v>7.87</v>
      </c>
      <c r="N113" s="315">
        <v>8.01</v>
      </c>
      <c r="O113" s="315">
        <v>8.57</v>
      </c>
      <c r="P113" s="314">
        <v>5</v>
      </c>
      <c r="Q113" s="316"/>
      <c r="R113" s="317" t="str">
        <f t="shared" si="2"/>
        <v>-</v>
      </c>
      <c r="S113" s="318">
        <f t="shared" si="3"/>
        <v>0</v>
      </c>
      <c r="T113" s="305" t="s">
        <v>1868</v>
      </c>
      <c r="U113" s="272" t="s">
        <v>1570</v>
      </c>
      <c r="V113" s="273" t="s">
        <v>1701</v>
      </c>
      <c r="W113" s="223">
        <f>IF($B$32=1,,ROUNDUP(Таблица33[[#This Row],[Заказ корней, шт.
↓]]/5,0))</f>
        <v>0</v>
      </c>
      <c r="X113" s="202"/>
      <c r="Y113" s="224"/>
      <c r="Z113" s="240" t="s">
        <v>923</v>
      </c>
      <c r="AA113" s="164">
        <v>90</v>
      </c>
      <c r="AB113" s="164">
        <v>16</v>
      </c>
      <c r="AC113" s="3" t="s">
        <v>854</v>
      </c>
      <c r="AD113" s="3"/>
      <c r="AE113" s="63" t="s">
        <v>1265</v>
      </c>
      <c r="AF113" s="241" t="s">
        <v>1396</v>
      </c>
      <c r="AG113" s="170" t="str">
        <f>IF(MOD(Таблица33[[#This Row],[Заказ корней, шт.
↓]],Таблица33[[#This Row],[Кратность заказа]])&gt;0,"Ошибка!","")</f>
        <v/>
      </c>
    </row>
    <row r="114" spans="1:33" s="37" customFormat="1" ht="15" customHeight="1">
      <c r="A114" s="48"/>
      <c r="B114" s="116" t="s">
        <v>1864</v>
      </c>
      <c r="C114" s="54" t="s">
        <v>1145</v>
      </c>
      <c r="D114" s="174" t="s">
        <v>816</v>
      </c>
      <c r="E114" s="261"/>
      <c r="F114" s="176" t="s">
        <v>1252</v>
      </c>
      <c r="G114" s="169" t="s">
        <v>78</v>
      </c>
      <c r="H114" s="187"/>
      <c r="I114" s="55" t="s">
        <v>1330</v>
      </c>
      <c r="J114" s="56">
        <v>35</v>
      </c>
      <c r="K114" s="56" t="s">
        <v>1336</v>
      </c>
      <c r="L114" s="126">
        <v>7.66</v>
      </c>
      <c r="M114" s="126">
        <v>7.87</v>
      </c>
      <c r="N114" s="126">
        <v>8.01</v>
      </c>
      <c r="O114" s="126">
        <v>8.57</v>
      </c>
      <c r="P114" s="56">
        <v>5</v>
      </c>
      <c r="Q114" s="172"/>
      <c r="R114" s="57" t="str">
        <f t="shared" si="2"/>
        <v>-</v>
      </c>
      <c r="S114" s="58">
        <f t="shared" si="3"/>
        <v>0</v>
      </c>
      <c r="T114" s="258" t="s">
        <v>842</v>
      </c>
      <c r="U114" s="272" t="s">
        <v>1570</v>
      </c>
      <c r="V114" s="273" t="s">
        <v>1701</v>
      </c>
      <c r="W114" s="223">
        <f>IF($B$32=1,,ROUNDUP(Таблица33[[#This Row],[Заказ корней, шт.
↓]]/5,0))</f>
        <v>0</v>
      </c>
      <c r="X114" s="202"/>
      <c r="Y114" s="224"/>
      <c r="Z114" s="240" t="s">
        <v>923</v>
      </c>
      <c r="AA114" s="164">
        <v>90</v>
      </c>
      <c r="AB114" s="164">
        <v>16</v>
      </c>
      <c r="AC114" s="3" t="s">
        <v>854</v>
      </c>
      <c r="AD114" s="3"/>
      <c r="AE114" s="63" t="s">
        <v>1265</v>
      </c>
      <c r="AF114" s="241" t="s">
        <v>1396</v>
      </c>
      <c r="AG114" s="170" t="str">
        <f>IF(MOD(Таблица33[[#This Row],[Заказ корней, шт.
↓]],Таблица33[[#This Row],[Кратность заказа]])&gt;0,"Ошибка!","")</f>
        <v/>
      </c>
    </row>
    <row r="115" spans="1:33" s="37" customFormat="1" ht="15" customHeight="1">
      <c r="A115" s="48"/>
      <c r="B115" s="116" t="s">
        <v>1864</v>
      </c>
      <c r="C115" s="54" t="s">
        <v>1146</v>
      </c>
      <c r="D115" s="174" t="s">
        <v>901</v>
      </c>
      <c r="E115" s="261"/>
      <c r="F115" s="176" t="s">
        <v>1252</v>
      </c>
      <c r="G115" s="169" t="s">
        <v>78</v>
      </c>
      <c r="H115" s="187"/>
      <c r="I115" s="55" t="s">
        <v>1330</v>
      </c>
      <c r="J115" s="56">
        <v>40</v>
      </c>
      <c r="K115" s="56" t="s">
        <v>1337</v>
      </c>
      <c r="L115" s="125">
        <v>727</v>
      </c>
      <c r="M115" s="125">
        <v>747</v>
      </c>
      <c r="N115" s="125">
        <v>761</v>
      </c>
      <c r="O115" s="125">
        <v>814</v>
      </c>
      <c r="P115" s="56">
        <v>5</v>
      </c>
      <c r="Q115" s="172"/>
      <c r="R115" s="57" t="str">
        <f t="shared" si="2"/>
        <v>-</v>
      </c>
      <c r="S115" s="65">
        <f t="shared" si="3"/>
        <v>0</v>
      </c>
      <c r="T115" s="258" t="s">
        <v>842</v>
      </c>
      <c r="U115" s="272" t="s">
        <v>1570</v>
      </c>
      <c r="V115" s="273" t="s">
        <v>1701</v>
      </c>
      <c r="W115" s="223">
        <f>IF($B$32=1,,ROUNDUP(Таблица33[[#This Row],[Заказ корней, шт.
↓]]/5,0))</f>
        <v>0</v>
      </c>
      <c r="X115" s="202"/>
      <c r="Y115" s="224"/>
      <c r="Z115" s="240" t="s">
        <v>923</v>
      </c>
      <c r="AA115" s="164">
        <v>90</v>
      </c>
      <c r="AB115" s="164">
        <v>16</v>
      </c>
      <c r="AC115" s="3" t="s">
        <v>854</v>
      </c>
      <c r="AD115" s="3"/>
      <c r="AE115" s="63" t="s">
        <v>1265</v>
      </c>
      <c r="AF115" s="241" t="s">
        <v>1396</v>
      </c>
      <c r="AG115" s="170" t="str">
        <f>IF(MOD(Таблица33[[#This Row],[Заказ корней, шт.
↓]],Таблица33[[#This Row],[Кратность заказа]])&gt;0,"Ошибка!","")</f>
        <v/>
      </c>
    </row>
    <row r="116" spans="1:33" s="37" customFormat="1" ht="15" customHeight="1">
      <c r="A116" s="48"/>
      <c r="B116" s="116" t="s">
        <v>1864</v>
      </c>
      <c r="C116" s="54" t="s">
        <v>1147</v>
      </c>
      <c r="D116" s="174" t="s">
        <v>816</v>
      </c>
      <c r="E116" s="261"/>
      <c r="F116" s="176" t="s">
        <v>1252</v>
      </c>
      <c r="G116" s="169" t="s">
        <v>83</v>
      </c>
      <c r="H116" s="187"/>
      <c r="I116" s="55" t="s">
        <v>1330</v>
      </c>
      <c r="J116" s="56">
        <v>35</v>
      </c>
      <c r="K116" s="56" t="s">
        <v>1336</v>
      </c>
      <c r="L116" s="126">
        <v>5.63</v>
      </c>
      <c r="M116" s="126">
        <v>5.7799999999999994</v>
      </c>
      <c r="N116" s="126">
        <v>5.89</v>
      </c>
      <c r="O116" s="126">
        <v>6.3</v>
      </c>
      <c r="P116" s="56">
        <v>5</v>
      </c>
      <c r="Q116" s="172"/>
      <c r="R116" s="57" t="str">
        <f t="shared" si="2"/>
        <v>-</v>
      </c>
      <c r="S116" s="58">
        <f t="shared" si="3"/>
        <v>0</v>
      </c>
      <c r="T116" s="259" t="s">
        <v>1870</v>
      </c>
      <c r="U116" s="272" t="s">
        <v>1571</v>
      </c>
      <c r="V116" s="273" t="s">
        <v>1702</v>
      </c>
      <c r="W116" s="223">
        <f>IF($B$32=1,,ROUNDUP(Таблица33[[#This Row],[Заказ корней, шт.
↓]]/5,0))</f>
        <v>0</v>
      </c>
      <c r="X116" s="202"/>
      <c r="Y116" s="224"/>
      <c r="Z116" s="240" t="s">
        <v>929</v>
      </c>
      <c r="AA116" s="164">
        <v>100</v>
      </c>
      <c r="AB116" s="164">
        <v>20</v>
      </c>
      <c r="AC116" s="3" t="s">
        <v>854</v>
      </c>
      <c r="AD116" s="3" t="s">
        <v>878</v>
      </c>
      <c r="AE116" s="63"/>
      <c r="AF116" s="241" t="s">
        <v>1397</v>
      </c>
      <c r="AG116" s="170" t="str">
        <f>IF(MOD(Таблица33[[#This Row],[Заказ корней, шт.
↓]],Таблица33[[#This Row],[Кратность заказа]])&gt;0,"Ошибка!","")</f>
        <v/>
      </c>
    </row>
    <row r="117" spans="1:33" s="37" customFormat="1" ht="15" customHeight="1">
      <c r="A117" s="48"/>
      <c r="B117" s="116" t="s">
        <v>1864</v>
      </c>
      <c r="C117" s="54" t="s">
        <v>1003</v>
      </c>
      <c r="D117" s="174" t="s">
        <v>816</v>
      </c>
      <c r="E117" s="261"/>
      <c r="F117" s="176" t="s">
        <v>1252</v>
      </c>
      <c r="G117" s="169" t="s">
        <v>85</v>
      </c>
      <c r="H117" s="187"/>
      <c r="I117" s="55" t="s">
        <v>1330</v>
      </c>
      <c r="J117" s="56">
        <v>50</v>
      </c>
      <c r="K117" s="56" t="s">
        <v>1336</v>
      </c>
      <c r="L117" s="126">
        <v>6.25</v>
      </c>
      <c r="M117" s="126">
        <v>6.43</v>
      </c>
      <c r="N117" s="126">
        <v>6.55</v>
      </c>
      <c r="O117" s="126">
        <v>7</v>
      </c>
      <c r="P117" s="56">
        <v>5</v>
      </c>
      <c r="Q117" s="172"/>
      <c r="R117" s="57" t="str">
        <f t="shared" si="2"/>
        <v>-</v>
      </c>
      <c r="S117" s="58">
        <f t="shared" si="3"/>
        <v>0</v>
      </c>
      <c r="T117" s="258" t="s">
        <v>842</v>
      </c>
      <c r="U117" s="272" t="s">
        <v>1572</v>
      </c>
      <c r="V117" s="273" t="s">
        <v>1703</v>
      </c>
      <c r="W117" s="223">
        <f>IF($B$32=1,,ROUNDUP(Таблица33[[#This Row],[Заказ корней, шт.
↓]]/5,0))</f>
        <v>0</v>
      </c>
      <c r="X117" s="202"/>
      <c r="Y117" s="224"/>
      <c r="Z117" s="240" t="s">
        <v>904</v>
      </c>
      <c r="AA117" s="164">
        <v>100</v>
      </c>
      <c r="AB117" s="164" t="s">
        <v>859</v>
      </c>
      <c r="AC117" s="3" t="s">
        <v>854</v>
      </c>
      <c r="AD117" s="3"/>
      <c r="AE117" s="63" t="s">
        <v>1268</v>
      </c>
      <c r="AF117" s="241" t="s">
        <v>1398</v>
      </c>
      <c r="AG117" s="170" t="str">
        <f>IF(MOD(Таблица33[[#This Row],[Заказ корней, шт.
↓]],Таблица33[[#This Row],[Кратность заказа]])&gt;0,"Ошибка!","")</f>
        <v/>
      </c>
    </row>
    <row r="118" spans="1:33" s="37" customFormat="1" ht="15" hidden="1" customHeight="1">
      <c r="A118" s="48"/>
      <c r="B118" s="306" t="s">
        <v>1866</v>
      </c>
      <c r="C118" s="307" t="s">
        <v>1151</v>
      </c>
      <c r="D118" s="308" t="s">
        <v>816</v>
      </c>
      <c r="E118" s="319"/>
      <c r="F118" s="310" t="s">
        <v>1252</v>
      </c>
      <c r="G118" s="311" t="s">
        <v>174</v>
      </c>
      <c r="H118" s="320"/>
      <c r="I118" s="313" t="s">
        <v>1328</v>
      </c>
      <c r="J118" s="314">
        <v>50</v>
      </c>
      <c r="K118" s="314" t="s">
        <v>1336</v>
      </c>
      <c r="L118" s="315">
        <v>7.85</v>
      </c>
      <c r="M118" s="315">
        <v>8.07</v>
      </c>
      <c r="N118" s="315">
        <v>8.2200000000000006</v>
      </c>
      <c r="O118" s="315">
        <v>8.7899999999999991</v>
      </c>
      <c r="P118" s="314">
        <v>5</v>
      </c>
      <c r="Q118" s="316"/>
      <c r="R118" s="317" t="str">
        <f t="shared" si="2"/>
        <v>-</v>
      </c>
      <c r="S118" s="318">
        <f t="shared" si="3"/>
        <v>0</v>
      </c>
      <c r="T118" s="305" t="s">
        <v>1868</v>
      </c>
      <c r="U118" s="272" t="s">
        <v>1573</v>
      </c>
      <c r="V118" s="273" t="s">
        <v>1704</v>
      </c>
      <c r="W118" s="223">
        <f>IF($B$32=1,,ROUNDUP(Таблица33[[#This Row],[Заказ корней, шт.
↓]]/5,0))</f>
        <v>0</v>
      </c>
      <c r="X118" s="202"/>
      <c r="Y118" s="224"/>
      <c r="Z118" s="240" t="s">
        <v>808</v>
      </c>
      <c r="AA118" s="164" t="s">
        <v>883</v>
      </c>
      <c r="AB118" s="164" t="s">
        <v>907</v>
      </c>
      <c r="AC118" s="3" t="s">
        <v>854</v>
      </c>
      <c r="AD118" s="3"/>
      <c r="AE118" s="63" t="s">
        <v>1270</v>
      </c>
      <c r="AF118" s="241" t="s">
        <v>1400</v>
      </c>
      <c r="AG118" s="170" t="str">
        <f>IF(MOD(Таблица33[[#This Row],[Заказ корней, шт.
↓]],Таблица33[[#This Row],[Кратность заказа]])&gt;0,"Ошибка!","")</f>
        <v/>
      </c>
    </row>
    <row r="119" spans="1:33" s="37" customFormat="1" ht="15" customHeight="1">
      <c r="A119" s="48"/>
      <c r="B119" s="116" t="s">
        <v>1864</v>
      </c>
      <c r="C119" s="54" t="s">
        <v>981</v>
      </c>
      <c r="D119" s="174" t="s">
        <v>901</v>
      </c>
      <c r="E119" s="261"/>
      <c r="F119" s="176" t="s">
        <v>1252</v>
      </c>
      <c r="G119" s="169" t="s">
        <v>174</v>
      </c>
      <c r="H119" s="187"/>
      <c r="I119" s="55" t="s">
        <v>1328</v>
      </c>
      <c r="J119" s="56">
        <v>60</v>
      </c>
      <c r="K119" s="56" t="s">
        <v>1337</v>
      </c>
      <c r="L119" s="125">
        <v>745</v>
      </c>
      <c r="M119" s="125">
        <v>766</v>
      </c>
      <c r="N119" s="125">
        <v>780</v>
      </c>
      <c r="O119" s="125">
        <v>834</v>
      </c>
      <c r="P119" s="56">
        <v>5</v>
      </c>
      <c r="Q119" s="172"/>
      <c r="R119" s="57" t="str">
        <f t="shared" si="2"/>
        <v>-</v>
      </c>
      <c r="S119" s="65">
        <f t="shared" si="3"/>
        <v>0</v>
      </c>
      <c r="T119" s="258" t="s">
        <v>842</v>
      </c>
      <c r="U119" s="272" t="s">
        <v>1573</v>
      </c>
      <c r="V119" s="273" t="s">
        <v>1704</v>
      </c>
      <c r="W119" s="223">
        <f>IF($B$32=1,,ROUNDUP(Таблица33[[#This Row],[Заказ корней, шт.
↓]]/5,0))</f>
        <v>0</v>
      </c>
      <c r="X119" s="202"/>
      <c r="Y119" s="224"/>
      <c r="Z119" s="240" t="s">
        <v>808</v>
      </c>
      <c r="AA119" s="164" t="s">
        <v>883</v>
      </c>
      <c r="AB119" s="164" t="s">
        <v>907</v>
      </c>
      <c r="AC119" s="3" t="s">
        <v>854</v>
      </c>
      <c r="AD119" s="3"/>
      <c r="AE119" s="63" t="s">
        <v>1270</v>
      </c>
      <c r="AF119" s="241" t="s">
        <v>1400</v>
      </c>
      <c r="AG119" s="170" t="str">
        <f>IF(MOD(Таблица33[[#This Row],[Заказ корней, шт.
↓]],Таблица33[[#This Row],[Кратность заказа]])&gt;0,"Ошибка!","")</f>
        <v/>
      </c>
    </row>
    <row r="120" spans="1:33" s="37" customFormat="1" ht="15" customHeight="1">
      <c r="A120" s="48"/>
      <c r="B120" s="116" t="s">
        <v>1864</v>
      </c>
      <c r="C120" s="54" t="s">
        <v>982</v>
      </c>
      <c r="D120" s="174" t="s">
        <v>816</v>
      </c>
      <c r="E120" s="261"/>
      <c r="F120" s="176" t="s">
        <v>1252</v>
      </c>
      <c r="G120" s="169" t="s">
        <v>174</v>
      </c>
      <c r="H120" s="187"/>
      <c r="I120" s="55" t="s">
        <v>1330</v>
      </c>
      <c r="J120" s="56">
        <v>35</v>
      </c>
      <c r="K120" s="56" t="s">
        <v>1336</v>
      </c>
      <c r="L120" s="126">
        <v>10.44</v>
      </c>
      <c r="M120" s="126">
        <v>10.73</v>
      </c>
      <c r="N120" s="126">
        <v>10.93</v>
      </c>
      <c r="O120" s="126">
        <v>11.69</v>
      </c>
      <c r="P120" s="56">
        <v>5</v>
      </c>
      <c r="Q120" s="172"/>
      <c r="R120" s="57" t="str">
        <f t="shared" si="2"/>
        <v>-</v>
      </c>
      <c r="S120" s="58">
        <f t="shared" si="3"/>
        <v>0</v>
      </c>
      <c r="T120" s="258" t="s">
        <v>842</v>
      </c>
      <c r="U120" s="272" t="s">
        <v>1573</v>
      </c>
      <c r="V120" s="273" t="s">
        <v>1704</v>
      </c>
      <c r="W120" s="223">
        <f>IF($B$32=1,,ROUNDUP(Таблица33[[#This Row],[Заказ корней, шт.
↓]]/5,0))</f>
        <v>0</v>
      </c>
      <c r="X120" s="202"/>
      <c r="Y120" s="224"/>
      <c r="Z120" s="240" t="s">
        <v>808</v>
      </c>
      <c r="AA120" s="164" t="s">
        <v>883</v>
      </c>
      <c r="AB120" s="164" t="s">
        <v>907</v>
      </c>
      <c r="AC120" s="3" t="s">
        <v>854</v>
      </c>
      <c r="AD120" s="3"/>
      <c r="AE120" s="63" t="s">
        <v>1270</v>
      </c>
      <c r="AF120" s="241" t="s">
        <v>1400</v>
      </c>
      <c r="AG120" s="170" t="str">
        <f>IF(MOD(Таблица33[[#This Row],[Заказ корней, шт.
↓]],Таблица33[[#This Row],[Кратность заказа]])&gt;0,"Ошибка!","")</f>
        <v/>
      </c>
    </row>
    <row r="121" spans="1:33" s="37" customFormat="1" ht="15" hidden="1" customHeight="1">
      <c r="A121" s="48"/>
      <c r="B121" s="306" t="s">
        <v>1867</v>
      </c>
      <c r="C121" s="307" t="s">
        <v>1152</v>
      </c>
      <c r="D121" s="308" t="s">
        <v>816</v>
      </c>
      <c r="E121" s="319"/>
      <c r="F121" s="310" t="s">
        <v>1252</v>
      </c>
      <c r="G121" s="311" t="s">
        <v>174</v>
      </c>
      <c r="H121" s="320"/>
      <c r="I121" s="313" t="s">
        <v>1330</v>
      </c>
      <c r="J121" s="314">
        <v>50</v>
      </c>
      <c r="K121" s="314" t="s">
        <v>1336</v>
      </c>
      <c r="L121" s="315">
        <v>10.44</v>
      </c>
      <c r="M121" s="315">
        <v>10.73</v>
      </c>
      <c r="N121" s="315">
        <v>10.93</v>
      </c>
      <c r="O121" s="315">
        <v>11.69</v>
      </c>
      <c r="P121" s="314">
        <v>5</v>
      </c>
      <c r="Q121" s="316"/>
      <c r="R121" s="317" t="str">
        <f t="shared" si="2"/>
        <v>-</v>
      </c>
      <c r="S121" s="318">
        <f t="shared" si="3"/>
        <v>0</v>
      </c>
      <c r="T121" s="305" t="s">
        <v>1868</v>
      </c>
      <c r="U121" s="272" t="s">
        <v>1573</v>
      </c>
      <c r="V121" s="273" t="s">
        <v>1704</v>
      </c>
      <c r="W121" s="223">
        <f>IF($B$32=1,,ROUNDUP(Таблица33[[#This Row],[Заказ корней, шт.
↓]]/5,0))</f>
        <v>0</v>
      </c>
      <c r="X121" s="202"/>
      <c r="Y121" s="224"/>
      <c r="Z121" s="240" t="s">
        <v>808</v>
      </c>
      <c r="AA121" s="164" t="s">
        <v>883</v>
      </c>
      <c r="AB121" s="164" t="s">
        <v>907</v>
      </c>
      <c r="AC121" s="3" t="s">
        <v>854</v>
      </c>
      <c r="AD121" s="3"/>
      <c r="AE121" s="63" t="s">
        <v>1270</v>
      </c>
      <c r="AF121" s="241" t="s">
        <v>1400</v>
      </c>
      <c r="AG121" s="170" t="str">
        <f>IF(MOD(Таблица33[[#This Row],[Заказ корней, шт.
↓]],Таблица33[[#This Row],[Кратность заказа]])&gt;0,"Ошибка!","")</f>
        <v/>
      </c>
    </row>
    <row r="122" spans="1:33" s="37" customFormat="1" ht="15" customHeight="1">
      <c r="A122" s="48"/>
      <c r="B122" s="116" t="s">
        <v>1864</v>
      </c>
      <c r="C122" s="54" t="s">
        <v>1006</v>
      </c>
      <c r="D122" s="174" t="s">
        <v>901</v>
      </c>
      <c r="E122" s="261"/>
      <c r="F122" s="176" t="s">
        <v>1252</v>
      </c>
      <c r="G122" s="169" t="s">
        <v>17</v>
      </c>
      <c r="H122" s="187"/>
      <c r="I122" s="55" t="s">
        <v>1328</v>
      </c>
      <c r="J122" s="56">
        <v>60</v>
      </c>
      <c r="K122" s="56" t="s">
        <v>1337</v>
      </c>
      <c r="L122" s="125">
        <v>900</v>
      </c>
      <c r="M122" s="125">
        <v>925</v>
      </c>
      <c r="N122" s="125">
        <v>943</v>
      </c>
      <c r="O122" s="125">
        <v>1008</v>
      </c>
      <c r="P122" s="56">
        <v>5</v>
      </c>
      <c r="Q122" s="172"/>
      <c r="R122" s="57" t="str">
        <f t="shared" si="2"/>
        <v>-</v>
      </c>
      <c r="S122" s="65">
        <f t="shared" si="3"/>
        <v>0</v>
      </c>
      <c r="T122" s="258" t="s">
        <v>842</v>
      </c>
      <c r="U122" s="272" t="s">
        <v>1574</v>
      </c>
      <c r="V122" s="273" t="s">
        <v>1705</v>
      </c>
      <c r="W122" s="223">
        <f>IF($B$32=1,,ROUNDUP(Таблица33[[#This Row],[Заказ корней, шт.
↓]]/5,0))</f>
        <v>0</v>
      </c>
      <c r="X122" s="202"/>
      <c r="Y122" s="224"/>
      <c r="Z122" s="240" t="s">
        <v>910</v>
      </c>
      <c r="AA122" s="164" t="s">
        <v>869</v>
      </c>
      <c r="AB122" s="164" t="s">
        <v>907</v>
      </c>
      <c r="AC122" s="3" t="s">
        <v>856</v>
      </c>
      <c r="AD122" s="3"/>
      <c r="AE122" s="63" t="s">
        <v>1007</v>
      </c>
      <c r="AF122" s="241" t="s">
        <v>1467</v>
      </c>
      <c r="AG122" s="170" t="str">
        <f>IF(MOD(Таблица33[[#This Row],[Заказ корней, шт.
↓]],Таблица33[[#This Row],[Кратность заказа]])&gt;0,"Ошибка!","")</f>
        <v/>
      </c>
    </row>
    <row r="123" spans="1:33" s="37" customFormat="1" ht="15" customHeight="1">
      <c r="A123" s="48"/>
      <c r="B123" s="116" t="s">
        <v>1864</v>
      </c>
      <c r="C123" s="54" t="s">
        <v>1153</v>
      </c>
      <c r="D123" s="174" t="s">
        <v>816</v>
      </c>
      <c r="E123" s="261"/>
      <c r="F123" s="176" t="s">
        <v>1252</v>
      </c>
      <c r="G123" s="169" t="s">
        <v>17</v>
      </c>
      <c r="H123" s="187"/>
      <c r="I123" s="55" t="s">
        <v>1330</v>
      </c>
      <c r="J123" s="56">
        <v>35</v>
      </c>
      <c r="K123" s="56" t="s">
        <v>1336</v>
      </c>
      <c r="L123" s="126">
        <v>13.31</v>
      </c>
      <c r="M123" s="126">
        <v>13.67</v>
      </c>
      <c r="N123" s="126">
        <v>13.93</v>
      </c>
      <c r="O123" s="126">
        <v>14.9</v>
      </c>
      <c r="P123" s="56">
        <v>5</v>
      </c>
      <c r="Q123" s="172"/>
      <c r="R123" s="57" t="str">
        <f t="shared" si="2"/>
        <v>-</v>
      </c>
      <c r="S123" s="58">
        <f t="shared" si="3"/>
        <v>0</v>
      </c>
      <c r="T123" s="258" t="s">
        <v>842</v>
      </c>
      <c r="U123" s="272" t="s">
        <v>1574</v>
      </c>
      <c r="V123" s="273" t="s">
        <v>1705</v>
      </c>
      <c r="W123" s="223">
        <f>IF($B$32=1,,ROUNDUP(Таблица33[[#This Row],[Заказ корней, шт.
↓]]/5,0))</f>
        <v>0</v>
      </c>
      <c r="X123" s="202"/>
      <c r="Y123" s="224"/>
      <c r="Z123" s="240" t="s">
        <v>910</v>
      </c>
      <c r="AA123" s="164" t="s">
        <v>869</v>
      </c>
      <c r="AB123" s="164" t="s">
        <v>907</v>
      </c>
      <c r="AC123" s="3" t="s">
        <v>856</v>
      </c>
      <c r="AD123" s="3"/>
      <c r="AE123" s="63" t="s">
        <v>1007</v>
      </c>
      <c r="AF123" s="241" t="s">
        <v>1467</v>
      </c>
      <c r="AG123" s="170" t="str">
        <f>IF(MOD(Таблица33[[#This Row],[Заказ корней, шт.
↓]],Таблица33[[#This Row],[Кратность заказа]])&gt;0,"Ошибка!","")</f>
        <v/>
      </c>
    </row>
    <row r="124" spans="1:33" s="37" customFormat="1" ht="15" hidden="1" customHeight="1">
      <c r="A124" s="48"/>
      <c r="B124" s="306" t="s">
        <v>1867</v>
      </c>
      <c r="C124" s="307" t="s">
        <v>1154</v>
      </c>
      <c r="D124" s="308" t="s">
        <v>816</v>
      </c>
      <c r="E124" s="319"/>
      <c r="F124" s="310" t="s">
        <v>1252</v>
      </c>
      <c r="G124" s="311" t="s">
        <v>17</v>
      </c>
      <c r="H124" s="320"/>
      <c r="I124" s="313" t="s">
        <v>1330</v>
      </c>
      <c r="J124" s="314">
        <v>50</v>
      </c>
      <c r="K124" s="314" t="s">
        <v>1336</v>
      </c>
      <c r="L124" s="315">
        <v>13.31</v>
      </c>
      <c r="M124" s="315">
        <v>13.67</v>
      </c>
      <c r="N124" s="315">
        <v>13.93</v>
      </c>
      <c r="O124" s="315">
        <v>14.9</v>
      </c>
      <c r="P124" s="314">
        <v>5</v>
      </c>
      <c r="Q124" s="316"/>
      <c r="R124" s="317" t="str">
        <f t="shared" si="2"/>
        <v>-</v>
      </c>
      <c r="S124" s="318">
        <f t="shared" si="3"/>
        <v>0</v>
      </c>
      <c r="T124" s="305" t="s">
        <v>1868</v>
      </c>
      <c r="U124" s="272" t="s">
        <v>1574</v>
      </c>
      <c r="V124" s="273" t="s">
        <v>1705</v>
      </c>
      <c r="W124" s="223">
        <f>IF($B$32=1,,ROUNDUP(Таблица33[[#This Row],[Заказ корней, шт.
↓]]/5,0))</f>
        <v>0</v>
      </c>
      <c r="X124" s="202"/>
      <c r="Y124" s="224"/>
      <c r="Z124" s="240" t="s">
        <v>910</v>
      </c>
      <c r="AA124" s="164" t="s">
        <v>869</v>
      </c>
      <c r="AB124" s="164" t="s">
        <v>907</v>
      </c>
      <c r="AC124" s="3" t="s">
        <v>856</v>
      </c>
      <c r="AD124" s="3"/>
      <c r="AE124" s="63" t="s">
        <v>1007</v>
      </c>
      <c r="AF124" s="241" t="s">
        <v>1467</v>
      </c>
      <c r="AG124" s="170" t="str">
        <f>IF(MOD(Таблица33[[#This Row],[Заказ корней, шт.
↓]],Таблица33[[#This Row],[Кратность заказа]])&gt;0,"Ошибка!","")</f>
        <v/>
      </c>
    </row>
    <row r="125" spans="1:33" s="37" customFormat="1" ht="15" hidden="1" customHeight="1">
      <c r="A125" s="48"/>
      <c r="B125" s="306" t="s">
        <v>1867</v>
      </c>
      <c r="C125" s="307" t="s">
        <v>983</v>
      </c>
      <c r="D125" s="308" t="s">
        <v>901</v>
      </c>
      <c r="E125" s="319"/>
      <c r="F125" s="310" t="s">
        <v>1252</v>
      </c>
      <c r="G125" s="311" t="s">
        <v>178</v>
      </c>
      <c r="H125" s="320"/>
      <c r="I125" s="313" t="s">
        <v>1328</v>
      </c>
      <c r="J125" s="314">
        <v>60</v>
      </c>
      <c r="K125" s="314" t="s">
        <v>1337</v>
      </c>
      <c r="L125" s="322">
        <v>260</v>
      </c>
      <c r="M125" s="322">
        <v>267</v>
      </c>
      <c r="N125" s="322">
        <v>272</v>
      </c>
      <c r="O125" s="322">
        <v>291</v>
      </c>
      <c r="P125" s="314">
        <v>5</v>
      </c>
      <c r="Q125" s="316"/>
      <c r="R125" s="317" t="str">
        <f t="shared" si="2"/>
        <v>-</v>
      </c>
      <c r="S125" s="323">
        <f t="shared" si="3"/>
        <v>0</v>
      </c>
      <c r="T125" s="305" t="s">
        <v>1868</v>
      </c>
      <c r="U125" s="272" t="s">
        <v>1575</v>
      </c>
      <c r="V125" s="273" t="s">
        <v>1706</v>
      </c>
      <c r="W125" s="223">
        <f>IF($B$32=1,,ROUNDUP(Таблица33[[#This Row],[Заказ корней, шт.
↓]]/5,0))</f>
        <v>0</v>
      </c>
      <c r="X125" s="202"/>
      <c r="Y125" s="224"/>
      <c r="Z125" s="240" t="s">
        <v>904</v>
      </c>
      <c r="AA125" s="164">
        <v>75</v>
      </c>
      <c r="AB125" s="164" t="s">
        <v>907</v>
      </c>
      <c r="AC125" s="3" t="s">
        <v>854</v>
      </c>
      <c r="AD125" s="3"/>
      <c r="AE125" s="63"/>
      <c r="AF125" s="241" t="s">
        <v>1401</v>
      </c>
      <c r="AG125" s="170" t="str">
        <f>IF(MOD(Таблица33[[#This Row],[Заказ корней, шт.
↓]],Таблица33[[#This Row],[Кратность заказа]])&gt;0,"Ошибка!","")</f>
        <v/>
      </c>
    </row>
    <row r="126" spans="1:33" s="37" customFormat="1" ht="15" hidden="1" customHeight="1">
      <c r="A126" s="48"/>
      <c r="B126" s="306" t="s">
        <v>1866</v>
      </c>
      <c r="C126" s="307" t="s">
        <v>1206</v>
      </c>
      <c r="D126" s="308" t="s">
        <v>816</v>
      </c>
      <c r="E126" s="319"/>
      <c r="F126" s="310" t="s">
        <v>1251</v>
      </c>
      <c r="G126" s="311" t="s">
        <v>105</v>
      </c>
      <c r="H126" s="320"/>
      <c r="I126" s="313" t="s">
        <v>1330</v>
      </c>
      <c r="J126" s="314">
        <v>35</v>
      </c>
      <c r="K126" s="314" t="s">
        <v>1336</v>
      </c>
      <c r="L126" s="315">
        <v>19.880000000000003</v>
      </c>
      <c r="M126" s="315">
        <v>20.25</v>
      </c>
      <c r="N126" s="315">
        <v>20.830000000000002</v>
      </c>
      <c r="O126" s="315">
        <v>21.66</v>
      </c>
      <c r="P126" s="314">
        <v>5</v>
      </c>
      <c r="Q126" s="316"/>
      <c r="R126" s="317" t="str">
        <f>IF(Q126/J126=0,"-",Q126/J126)</f>
        <v>-</v>
      </c>
      <c r="S126" s="318">
        <f>IF(Q126&lt;10,O126*Q126,IF(Q126&lt;15,N126*Q126,IF(Q126&lt;J126,M126*Q126,L126*Q126)))</f>
        <v>0</v>
      </c>
      <c r="T126" s="305" t="s">
        <v>1868</v>
      </c>
      <c r="U126" s="272" t="s">
        <v>1576</v>
      </c>
      <c r="V126" s="273" t="s">
        <v>1707</v>
      </c>
      <c r="W126" s="223">
        <f>IF($B$32=1,,ROUNDUP(Таблица33[[#This Row],[Заказ корней, шт.
↓]]/5,0))</f>
        <v>0</v>
      </c>
      <c r="X126" s="202"/>
      <c r="Y126" s="224"/>
      <c r="Z126" s="240" t="s">
        <v>904</v>
      </c>
      <c r="AA126" s="164" t="s">
        <v>884</v>
      </c>
      <c r="AB126" s="164" t="s">
        <v>907</v>
      </c>
      <c r="AC126" s="3" t="s">
        <v>854</v>
      </c>
      <c r="AD126" s="3"/>
      <c r="AE126" s="63"/>
      <c r="AF126" s="241" t="s">
        <v>1462</v>
      </c>
      <c r="AG126" s="170" t="str">
        <f>IF(MOD(Таблица33[[#This Row],[Заказ корней, шт.
↓]],Таблица33[[#This Row],[Кратность заказа]])&gt;0,"Ошибка!","")</f>
        <v/>
      </c>
    </row>
    <row r="127" spans="1:33" s="37" customFormat="1" ht="15" customHeight="1">
      <c r="A127" s="48"/>
      <c r="B127" s="116" t="s">
        <v>1864</v>
      </c>
      <c r="C127" s="54" t="s">
        <v>986</v>
      </c>
      <c r="D127" s="174" t="s">
        <v>901</v>
      </c>
      <c r="E127" s="261"/>
      <c r="F127" s="176" t="s">
        <v>1251</v>
      </c>
      <c r="G127" s="169" t="s">
        <v>233</v>
      </c>
      <c r="H127" s="187"/>
      <c r="I127" s="55" t="s">
        <v>1328</v>
      </c>
      <c r="J127" s="56">
        <v>60</v>
      </c>
      <c r="K127" s="56" t="s">
        <v>1337</v>
      </c>
      <c r="L127" s="125">
        <v>4045</v>
      </c>
      <c r="M127" s="125">
        <v>4084</v>
      </c>
      <c r="N127" s="125">
        <v>4124</v>
      </c>
      <c r="O127" s="125">
        <v>4247</v>
      </c>
      <c r="P127" s="56">
        <v>3</v>
      </c>
      <c r="Q127" s="172"/>
      <c r="R127" s="57" t="str">
        <f t="shared" si="2"/>
        <v>-</v>
      </c>
      <c r="S127" s="65">
        <f t="shared" si="3"/>
        <v>0</v>
      </c>
      <c r="T127" s="258" t="s">
        <v>842</v>
      </c>
      <c r="U127" s="272" t="s">
        <v>1577</v>
      </c>
      <c r="V127" s="273" t="s">
        <v>1708</v>
      </c>
      <c r="W127" s="223">
        <f>IF($B$32=1,,ROUNDUP(Таблица33[[#This Row],[Заказ корней, шт.
↓]]/5,0))</f>
        <v>0</v>
      </c>
      <c r="X127" s="202"/>
      <c r="Y127" s="224"/>
      <c r="Z127" s="240" t="s">
        <v>904</v>
      </c>
      <c r="AA127" s="164">
        <v>120</v>
      </c>
      <c r="AB127" s="164" t="s">
        <v>859</v>
      </c>
      <c r="AC127" s="3" t="s">
        <v>856</v>
      </c>
      <c r="AD127" s="3" t="s">
        <v>878</v>
      </c>
      <c r="AE127" s="63"/>
      <c r="AF127" s="241" t="s">
        <v>1468</v>
      </c>
      <c r="AG127" s="170" t="str">
        <f>IF(MOD(Таблица33[[#This Row],[Заказ корней, шт.
↓]],Таблица33[[#This Row],[Кратность заказа]])&gt;0,"Ошибка!","")</f>
        <v/>
      </c>
    </row>
    <row r="128" spans="1:33" s="37" customFormat="1" ht="15" customHeight="1">
      <c r="A128" s="48"/>
      <c r="B128" s="116" t="s">
        <v>1864</v>
      </c>
      <c r="C128" s="54" t="s">
        <v>987</v>
      </c>
      <c r="D128" s="174" t="s">
        <v>901</v>
      </c>
      <c r="E128" s="261"/>
      <c r="F128" s="176" t="s">
        <v>1252</v>
      </c>
      <c r="G128" s="169" t="s">
        <v>243</v>
      </c>
      <c r="H128" s="187"/>
      <c r="I128" s="55" t="s">
        <v>1328</v>
      </c>
      <c r="J128" s="56">
        <v>60</v>
      </c>
      <c r="K128" s="56" t="s">
        <v>1337</v>
      </c>
      <c r="L128" s="125">
        <v>501</v>
      </c>
      <c r="M128" s="125">
        <v>515</v>
      </c>
      <c r="N128" s="125">
        <v>525</v>
      </c>
      <c r="O128" s="125">
        <v>561</v>
      </c>
      <c r="P128" s="56">
        <v>5</v>
      </c>
      <c r="Q128" s="172"/>
      <c r="R128" s="57" t="str">
        <f t="shared" si="2"/>
        <v>-</v>
      </c>
      <c r="S128" s="65">
        <f t="shared" si="3"/>
        <v>0</v>
      </c>
      <c r="T128" s="258" t="s">
        <v>842</v>
      </c>
      <c r="U128" s="272" t="s">
        <v>1578</v>
      </c>
      <c r="V128" s="273" t="s">
        <v>1709</v>
      </c>
      <c r="W128" s="223">
        <f>IF($B$32=1,,ROUNDUP(Таблица33[[#This Row],[Заказ корней, шт.
↓]]/5,0))</f>
        <v>0</v>
      </c>
      <c r="X128" s="202"/>
      <c r="Y128" s="224"/>
      <c r="Z128" s="240" t="s">
        <v>904</v>
      </c>
      <c r="AA128" s="164" t="s">
        <v>862</v>
      </c>
      <c r="AB128" s="164" t="s">
        <v>921</v>
      </c>
      <c r="AC128" s="3" t="s">
        <v>856</v>
      </c>
      <c r="AD128" s="3"/>
      <c r="AE128" s="63" t="s">
        <v>1271</v>
      </c>
      <c r="AF128" s="241" t="s">
        <v>1403</v>
      </c>
      <c r="AG128" s="170" t="str">
        <f>IF(MOD(Таблица33[[#This Row],[Заказ корней, шт.
↓]],Таблица33[[#This Row],[Кратность заказа]])&gt;0,"Ошибка!","")</f>
        <v/>
      </c>
    </row>
    <row r="129" spans="1:33" s="37" customFormat="1" ht="15" customHeight="1">
      <c r="A129" s="48"/>
      <c r="B129" s="116" t="s">
        <v>1864</v>
      </c>
      <c r="C129" s="54" t="s">
        <v>1157</v>
      </c>
      <c r="D129" s="174" t="s">
        <v>816</v>
      </c>
      <c r="E129" s="261"/>
      <c r="F129" s="176" t="s">
        <v>1251</v>
      </c>
      <c r="G129" s="169" t="s">
        <v>797</v>
      </c>
      <c r="H129" s="187"/>
      <c r="I129" s="55" t="s">
        <v>1330</v>
      </c>
      <c r="J129" s="56">
        <v>50</v>
      </c>
      <c r="K129" s="56" t="s">
        <v>1336</v>
      </c>
      <c r="L129" s="126">
        <v>40.75</v>
      </c>
      <c r="M129" s="126">
        <v>41.14</v>
      </c>
      <c r="N129" s="126">
        <v>41.54</v>
      </c>
      <c r="O129" s="126">
        <v>42.78</v>
      </c>
      <c r="P129" s="56">
        <v>3</v>
      </c>
      <c r="Q129" s="172"/>
      <c r="R129" s="57" t="str">
        <f t="shared" ref="R129:R213" si="18">IF(Q129/J129=0,"-",Q129/J129)</f>
        <v>-</v>
      </c>
      <c r="S129" s="58">
        <f t="shared" ref="S129:S213" si="19">IF(Q129&lt;10,O129*Q129,IF(Q129&lt;15,N129*Q129,IF(Q129&lt;J129,M129*Q129,L129*Q129)))</f>
        <v>0</v>
      </c>
      <c r="T129" s="259" t="s">
        <v>1870</v>
      </c>
      <c r="U129" s="272" t="s">
        <v>1579</v>
      </c>
      <c r="V129" s="273" t="s">
        <v>1710</v>
      </c>
      <c r="W129" s="223">
        <f>IF($B$32=1,,ROUNDUP(Таблица33[[#This Row],[Заказ корней, шт.
↓]]/5,0))</f>
        <v>0</v>
      </c>
      <c r="X129" s="202"/>
      <c r="Y129" s="224"/>
      <c r="Z129" s="240" t="s">
        <v>805</v>
      </c>
      <c r="AA129" s="164">
        <v>70</v>
      </c>
      <c r="AB129" s="164" t="s">
        <v>1029</v>
      </c>
      <c r="AC129" s="3" t="s">
        <v>854</v>
      </c>
      <c r="AD129" s="3"/>
      <c r="AE129" s="63" t="s">
        <v>1273</v>
      </c>
      <c r="AF129" s="241" t="s">
        <v>1404</v>
      </c>
      <c r="AG129" s="170" t="str">
        <f>IF(MOD(Таблица33[[#This Row],[Заказ корней, шт.
↓]],Таблица33[[#This Row],[Кратность заказа]])&gt;0,"Ошибка!","")</f>
        <v/>
      </c>
    </row>
    <row r="130" spans="1:33" s="37" customFormat="1" ht="15" customHeight="1">
      <c r="A130" s="48"/>
      <c r="B130" s="116" t="s">
        <v>1864</v>
      </c>
      <c r="C130" s="54" t="s">
        <v>1158</v>
      </c>
      <c r="D130" s="174" t="s">
        <v>816</v>
      </c>
      <c r="E130" s="261"/>
      <c r="F130" s="176" t="s">
        <v>1252</v>
      </c>
      <c r="G130" s="169" t="s">
        <v>809</v>
      </c>
      <c r="H130" s="187"/>
      <c r="I130" s="55" t="s">
        <v>1330</v>
      </c>
      <c r="J130" s="56">
        <v>50</v>
      </c>
      <c r="K130" s="56" t="s">
        <v>1336</v>
      </c>
      <c r="L130" s="126">
        <v>5.72</v>
      </c>
      <c r="M130" s="126">
        <v>5.88</v>
      </c>
      <c r="N130" s="126">
        <v>5.99</v>
      </c>
      <c r="O130" s="126">
        <v>6.3999999999999995</v>
      </c>
      <c r="P130" s="56">
        <v>5</v>
      </c>
      <c r="Q130" s="172"/>
      <c r="R130" s="57" t="str">
        <f t="shared" si="18"/>
        <v>-</v>
      </c>
      <c r="S130" s="58">
        <f t="shared" si="19"/>
        <v>0</v>
      </c>
      <c r="T130" s="258" t="s">
        <v>842</v>
      </c>
      <c r="U130" s="272" t="s">
        <v>1580</v>
      </c>
      <c r="V130" s="273" t="s">
        <v>1711</v>
      </c>
      <c r="W130" s="223">
        <f>IF($B$32=1,,ROUNDUP(Таблица33[[#This Row],[Заказ корней, шт.
↓]]/5,0))</f>
        <v>0</v>
      </c>
      <c r="X130" s="202"/>
      <c r="Y130" s="224"/>
      <c r="Z130" s="240" t="s">
        <v>904</v>
      </c>
      <c r="AA130" s="164" t="s">
        <v>869</v>
      </c>
      <c r="AB130" s="164">
        <v>14</v>
      </c>
      <c r="AC130" s="3" t="s">
        <v>854</v>
      </c>
      <c r="AD130" s="3"/>
      <c r="AE130" s="63" t="s">
        <v>1008</v>
      </c>
      <c r="AF130" s="241" t="s">
        <v>1405</v>
      </c>
      <c r="AG130" s="170" t="str">
        <f>IF(MOD(Таблица33[[#This Row],[Заказ корней, шт.
↓]],Таблица33[[#This Row],[Кратность заказа]])&gt;0,"Ошибка!","")</f>
        <v/>
      </c>
    </row>
    <row r="131" spans="1:33" s="37" customFormat="1" ht="15" hidden="1" customHeight="1">
      <c r="A131" s="48"/>
      <c r="B131" s="116" t="s">
        <v>1865</v>
      </c>
      <c r="C131" s="54" t="s">
        <v>937</v>
      </c>
      <c r="D131" s="174" t="s">
        <v>816</v>
      </c>
      <c r="E131" s="261"/>
      <c r="F131" s="176" t="s">
        <v>1253</v>
      </c>
      <c r="G131" s="169" t="s">
        <v>158</v>
      </c>
      <c r="H131" s="187"/>
      <c r="I131" s="55" t="s">
        <v>1328</v>
      </c>
      <c r="J131" s="56">
        <v>60</v>
      </c>
      <c r="K131" s="56" t="s">
        <v>1336</v>
      </c>
      <c r="L131" s="126">
        <v>12.1</v>
      </c>
      <c r="M131" s="126">
        <v>12.44</v>
      </c>
      <c r="N131" s="126">
        <v>12.67</v>
      </c>
      <c r="O131" s="126">
        <v>13.549999999999999</v>
      </c>
      <c r="P131" s="56">
        <v>5</v>
      </c>
      <c r="Q131" s="172"/>
      <c r="R131" s="57" t="str">
        <f t="shared" si="18"/>
        <v>-</v>
      </c>
      <c r="S131" s="58">
        <f t="shared" si="19"/>
        <v>0</v>
      </c>
      <c r="T131" s="258" t="s">
        <v>842</v>
      </c>
      <c r="U131" s="272" t="s">
        <v>1581</v>
      </c>
      <c r="V131" s="273" t="s">
        <v>1712</v>
      </c>
      <c r="W131" s="223">
        <f>IF($B$32=1,,ROUNDUP(Таблица33[[#This Row],[Заказ корней, шт.
↓]]/5,0))</f>
        <v>0</v>
      </c>
      <c r="X131" s="202"/>
      <c r="Y131" s="224"/>
      <c r="Z131" s="240" t="s">
        <v>805</v>
      </c>
      <c r="AA131" s="164">
        <v>70</v>
      </c>
      <c r="AB131" s="164" t="s">
        <v>859</v>
      </c>
      <c r="AC131" s="3" t="s">
        <v>854</v>
      </c>
      <c r="AD131" s="3"/>
      <c r="AE131" s="63" t="s">
        <v>1274</v>
      </c>
      <c r="AF131" s="241" t="s">
        <v>1454</v>
      </c>
      <c r="AG131" s="170" t="str">
        <f>IF(MOD(Таблица33[[#This Row],[Заказ корней, шт.
↓]],Таблица33[[#This Row],[Кратность заказа]])&gt;0,"Ошибка!","")</f>
        <v/>
      </c>
    </row>
    <row r="132" spans="1:33" s="37" customFormat="1" ht="15" customHeight="1">
      <c r="A132" s="48"/>
      <c r="B132" s="116" t="s">
        <v>1864</v>
      </c>
      <c r="C132" s="54" t="s">
        <v>1159</v>
      </c>
      <c r="D132" s="174" t="s">
        <v>816</v>
      </c>
      <c r="E132" s="261"/>
      <c r="F132" s="176" t="s">
        <v>1253</v>
      </c>
      <c r="G132" s="169" t="s">
        <v>158</v>
      </c>
      <c r="H132" s="187"/>
      <c r="I132" s="55" t="s">
        <v>1328</v>
      </c>
      <c r="J132" s="56">
        <v>60</v>
      </c>
      <c r="K132" s="56" t="s">
        <v>1336</v>
      </c>
      <c r="L132" s="126">
        <v>12.1</v>
      </c>
      <c r="M132" s="126">
        <v>12.44</v>
      </c>
      <c r="N132" s="126">
        <v>12.67</v>
      </c>
      <c r="O132" s="126">
        <v>13.549999999999999</v>
      </c>
      <c r="P132" s="56">
        <v>5</v>
      </c>
      <c r="Q132" s="172"/>
      <c r="R132" s="57" t="str">
        <f t="shared" si="18"/>
        <v>-</v>
      </c>
      <c r="S132" s="58">
        <f t="shared" si="19"/>
        <v>0</v>
      </c>
      <c r="T132" s="258" t="s">
        <v>842</v>
      </c>
      <c r="U132" s="272" t="s">
        <v>1581</v>
      </c>
      <c r="V132" s="273" t="s">
        <v>1712</v>
      </c>
      <c r="W132" s="223">
        <f>IF($B$32=1,,ROUNDUP(Таблица33[[#This Row],[Заказ корней, шт.
↓]]/5,0))</f>
        <v>0</v>
      </c>
      <c r="X132" s="202"/>
      <c r="Y132" s="224"/>
      <c r="Z132" s="240" t="s">
        <v>805</v>
      </c>
      <c r="AA132" s="164">
        <v>70</v>
      </c>
      <c r="AB132" s="164" t="s">
        <v>859</v>
      </c>
      <c r="AC132" s="3" t="s">
        <v>854</v>
      </c>
      <c r="AD132" s="3"/>
      <c r="AE132" s="63" t="s">
        <v>1274</v>
      </c>
      <c r="AF132" s="241" t="s">
        <v>1454</v>
      </c>
      <c r="AG132" s="170" t="str">
        <f>IF(MOD(Таблица33[[#This Row],[Заказ корней, шт.
↓]],Таблица33[[#This Row],[Кратность заказа]])&gt;0,"Ошибка!","")</f>
        <v/>
      </c>
    </row>
    <row r="133" spans="1:33" s="37" customFormat="1" ht="15" customHeight="1">
      <c r="A133" s="48"/>
      <c r="B133" s="116" t="s">
        <v>1864</v>
      </c>
      <c r="C133" s="54" t="s">
        <v>1861</v>
      </c>
      <c r="D133" s="174" t="s">
        <v>816</v>
      </c>
      <c r="E133" s="261"/>
      <c r="F133" s="176" t="s">
        <v>1253</v>
      </c>
      <c r="G133" s="169" t="s">
        <v>1862</v>
      </c>
      <c r="H133" s="187"/>
      <c r="I133" s="55" t="s">
        <v>1328</v>
      </c>
      <c r="J133" s="56">
        <v>60</v>
      </c>
      <c r="K133" s="56" t="s">
        <v>1336</v>
      </c>
      <c r="L133" s="126">
        <v>12.1</v>
      </c>
      <c r="M133" s="126">
        <v>12.44</v>
      </c>
      <c r="N133" s="126">
        <v>12.67</v>
      </c>
      <c r="O133" s="126">
        <v>13.549999999999999</v>
      </c>
      <c r="P133" s="56">
        <v>5</v>
      </c>
      <c r="Q133" s="172"/>
      <c r="R133" s="57" t="str">
        <f t="shared" ref="R133" si="20">IF(Q133/J133=0,"-",Q133/J133)</f>
        <v>-</v>
      </c>
      <c r="S133" s="58">
        <f t="shared" ref="S133" si="21">IF(Q133&lt;10,O133*Q133,IF(Q133&lt;15,N133*Q133,IF(Q133&lt;J133,M133*Q133,L133*Q133)))</f>
        <v>0</v>
      </c>
      <c r="T133" s="258" t="s">
        <v>842</v>
      </c>
      <c r="U133" s="272" t="s">
        <v>1581</v>
      </c>
      <c r="V133" s="273" t="s">
        <v>1712</v>
      </c>
      <c r="W133" s="223">
        <f>IF($B$32=1,,ROUNDUP(Таблица33[[#This Row],[Заказ корней, шт.
↓]]/5,0))</f>
        <v>0</v>
      </c>
      <c r="X133" s="202"/>
      <c r="Y133" s="224"/>
      <c r="Z133" s="240"/>
      <c r="AA133" s="164"/>
      <c r="AB133" s="164"/>
      <c r="AC133" s="3"/>
      <c r="AD133" s="3"/>
      <c r="AE133" s="63"/>
      <c r="AF133" s="241"/>
      <c r="AG133" s="170" t="str">
        <f>IF(MOD(Таблица33[[#This Row],[Заказ корней, шт.
↓]],Таблица33[[#This Row],[Кратность заказа]])&gt;0,"Ошибка!","")</f>
        <v/>
      </c>
    </row>
    <row r="134" spans="1:33" s="37" customFormat="1" ht="15" customHeight="1">
      <c r="A134" s="48"/>
      <c r="B134" s="116" t="s">
        <v>1864</v>
      </c>
      <c r="C134" s="54" t="s">
        <v>988</v>
      </c>
      <c r="D134" s="174" t="s">
        <v>816</v>
      </c>
      <c r="E134" s="261"/>
      <c r="F134" s="176" t="s">
        <v>1252</v>
      </c>
      <c r="G134" s="169" t="s">
        <v>186</v>
      </c>
      <c r="H134" s="187"/>
      <c r="I134" s="55" t="s">
        <v>1330</v>
      </c>
      <c r="J134" s="56">
        <v>50</v>
      </c>
      <c r="K134" s="56" t="s">
        <v>1336</v>
      </c>
      <c r="L134" s="126">
        <v>5.8199999999999994</v>
      </c>
      <c r="M134" s="126">
        <v>5.9799999999999995</v>
      </c>
      <c r="N134" s="126">
        <v>6.09</v>
      </c>
      <c r="O134" s="126">
        <v>6.51</v>
      </c>
      <c r="P134" s="56">
        <v>5</v>
      </c>
      <c r="Q134" s="172"/>
      <c r="R134" s="57" t="str">
        <f t="shared" si="18"/>
        <v>-</v>
      </c>
      <c r="S134" s="58">
        <f t="shared" si="19"/>
        <v>0</v>
      </c>
      <c r="T134" s="258" t="s">
        <v>842</v>
      </c>
      <c r="U134" s="272" t="s">
        <v>1582</v>
      </c>
      <c r="V134" s="273" t="s">
        <v>1713</v>
      </c>
      <c r="W134" s="223">
        <f>IF($B$32=1,,ROUNDUP(Таблица33[[#This Row],[Заказ корней, шт.
↓]]/5,0))</f>
        <v>0</v>
      </c>
      <c r="X134" s="202"/>
      <c r="Y134" s="224"/>
      <c r="Z134" s="240" t="s">
        <v>923</v>
      </c>
      <c r="AA134" s="164" t="s">
        <v>891</v>
      </c>
      <c r="AB134" s="164" t="s">
        <v>859</v>
      </c>
      <c r="AC134" s="3" t="s">
        <v>856</v>
      </c>
      <c r="AD134" s="3" t="s">
        <v>878</v>
      </c>
      <c r="AE134" s="63" t="s">
        <v>1276</v>
      </c>
      <c r="AF134" s="241" t="s">
        <v>1407</v>
      </c>
      <c r="AG134" s="170" t="str">
        <f>IF(MOD(Таблица33[[#This Row],[Заказ корней, шт.
↓]],Таблица33[[#This Row],[Кратность заказа]])&gt;0,"Ошибка!","")</f>
        <v/>
      </c>
    </row>
    <row r="135" spans="1:33" s="37" customFormat="1" ht="15" customHeight="1">
      <c r="A135" s="48"/>
      <c r="B135" s="116" t="s">
        <v>1864</v>
      </c>
      <c r="C135" s="54" t="s">
        <v>1160</v>
      </c>
      <c r="D135" s="174" t="s">
        <v>901</v>
      </c>
      <c r="E135" s="261"/>
      <c r="F135" s="176" t="s">
        <v>1252</v>
      </c>
      <c r="G135" s="169" t="s">
        <v>186</v>
      </c>
      <c r="H135" s="187"/>
      <c r="I135" s="55" t="s">
        <v>1330</v>
      </c>
      <c r="J135" s="56">
        <v>40</v>
      </c>
      <c r="K135" s="56" t="s">
        <v>1337</v>
      </c>
      <c r="L135" s="125">
        <v>552</v>
      </c>
      <c r="M135" s="125">
        <v>567</v>
      </c>
      <c r="N135" s="125">
        <v>578</v>
      </c>
      <c r="O135" s="125">
        <v>618</v>
      </c>
      <c r="P135" s="56">
        <v>5</v>
      </c>
      <c r="Q135" s="172"/>
      <c r="R135" s="57" t="str">
        <f t="shared" si="18"/>
        <v>-</v>
      </c>
      <c r="S135" s="65">
        <f t="shared" si="19"/>
        <v>0</v>
      </c>
      <c r="T135" s="258" t="s">
        <v>842</v>
      </c>
      <c r="U135" s="272" t="s">
        <v>1582</v>
      </c>
      <c r="V135" s="273" t="s">
        <v>1713</v>
      </c>
      <c r="W135" s="223">
        <f>IF($B$32=1,,ROUNDUP(Таблица33[[#This Row],[Заказ корней, шт.
↓]]/5,0))</f>
        <v>0</v>
      </c>
      <c r="X135" s="202"/>
      <c r="Y135" s="224"/>
      <c r="Z135" s="240" t="s">
        <v>923</v>
      </c>
      <c r="AA135" s="164" t="s">
        <v>891</v>
      </c>
      <c r="AB135" s="164" t="s">
        <v>859</v>
      </c>
      <c r="AC135" s="3" t="s">
        <v>856</v>
      </c>
      <c r="AD135" s="3" t="s">
        <v>878</v>
      </c>
      <c r="AE135" s="63" t="s">
        <v>1276</v>
      </c>
      <c r="AF135" s="241" t="s">
        <v>1407</v>
      </c>
      <c r="AG135" s="170" t="str">
        <f>IF(MOD(Таблица33[[#This Row],[Заказ корней, шт.
↓]],Таблица33[[#This Row],[Кратность заказа]])&gt;0,"Ошибка!","")</f>
        <v/>
      </c>
    </row>
    <row r="136" spans="1:33" s="37" customFormat="1" ht="15" customHeight="1">
      <c r="A136" s="48"/>
      <c r="B136" s="116" t="s">
        <v>1864</v>
      </c>
      <c r="C136" s="54" t="s">
        <v>1829</v>
      </c>
      <c r="D136" s="174" t="s">
        <v>816</v>
      </c>
      <c r="E136" s="261"/>
      <c r="F136" s="176" t="s">
        <v>1252</v>
      </c>
      <c r="G136" s="169" t="s">
        <v>192</v>
      </c>
      <c r="H136" s="187"/>
      <c r="I136" s="55" t="s">
        <v>1863</v>
      </c>
      <c r="J136" s="56">
        <v>75</v>
      </c>
      <c r="K136" s="56" t="s">
        <v>1336</v>
      </c>
      <c r="L136" s="126">
        <v>7.41</v>
      </c>
      <c r="M136" s="126">
        <v>7.6099999999999994</v>
      </c>
      <c r="N136" s="126">
        <v>7.75</v>
      </c>
      <c r="O136" s="126">
        <v>8.2899999999999991</v>
      </c>
      <c r="P136" s="56">
        <v>5</v>
      </c>
      <c r="Q136" s="172"/>
      <c r="R136" s="57" t="str">
        <f t="shared" ref="R136" si="22">IF(Q136/J136=0,"-",Q136/J136)</f>
        <v>-</v>
      </c>
      <c r="S136" s="58">
        <f t="shared" ref="S136" si="23">IF(Q136&lt;10,O136*Q136,IF(Q136&lt;15,N136*Q136,IF(Q136&lt;J136,M136*Q136,L136*Q136)))</f>
        <v>0</v>
      </c>
      <c r="T136" s="258" t="s">
        <v>842</v>
      </c>
      <c r="U136" s="272" t="s">
        <v>1583</v>
      </c>
      <c r="V136" s="273" t="s">
        <v>1714</v>
      </c>
      <c r="W136" s="223">
        <f>IF($B$32=1,,ROUNDUP(Таблица33[[#This Row],[Заказ корней, шт.
↓]]/5,0))</f>
        <v>0</v>
      </c>
      <c r="X136" s="202"/>
      <c r="Y136" s="224"/>
      <c r="Z136" s="240" t="s">
        <v>910</v>
      </c>
      <c r="AA136" s="164">
        <v>65</v>
      </c>
      <c r="AB136" s="164">
        <v>20</v>
      </c>
      <c r="AC136" s="3" t="s">
        <v>854</v>
      </c>
      <c r="AD136" s="3" t="s">
        <v>878</v>
      </c>
      <c r="AE136" s="63" t="s">
        <v>1277</v>
      </c>
      <c r="AF136" s="241" t="s">
        <v>1340</v>
      </c>
      <c r="AG136" s="170" t="str">
        <f>IF(MOD(Таблица33[[#This Row],[Заказ корней, шт.
↓]],Таблица33[[#This Row],[Кратность заказа]])&gt;0,"Ошибка!","")</f>
        <v/>
      </c>
    </row>
    <row r="137" spans="1:33" s="37" customFormat="1" ht="15" hidden="1" customHeight="1">
      <c r="A137" s="48"/>
      <c r="B137" s="306" t="s">
        <v>1867</v>
      </c>
      <c r="C137" s="307" t="s">
        <v>1009</v>
      </c>
      <c r="D137" s="308" t="s">
        <v>816</v>
      </c>
      <c r="E137" s="319"/>
      <c r="F137" s="310" t="s">
        <v>1252</v>
      </c>
      <c r="G137" s="311" t="s">
        <v>192</v>
      </c>
      <c r="H137" s="320"/>
      <c r="I137" s="313" t="s">
        <v>1330</v>
      </c>
      <c r="J137" s="314">
        <v>50</v>
      </c>
      <c r="K137" s="314" t="s">
        <v>1336</v>
      </c>
      <c r="L137" s="315">
        <v>9.25</v>
      </c>
      <c r="M137" s="315">
        <v>9.5</v>
      </c>
      <c r="N137" s="315">
        <v>9.68</v>
      </c>
      <c r="O137" s="315">
        <v>10.35</v>
      </c>
      <c r="P137" s="314">
        <v>5</v>
      </c>
      <c r="Q137" s="316"/>
      <c r="R137" s="317" t="str">
        <f t="shared" si="18"/>
        <v>-</v>
      </c>
      <c r="S137" s="318">
        <f t="shared" si="19"/>
        <v>0</v>
      </c>
      <c r="T137" s="305" t="s">
        <v>1868</v>
      </c>
      <c r="U137" s="272" t="s">
        <v>1583</v>
      </c>
      <c r="V137" s="273" t="s">
        <v>1714</v>
      </c>
      <c r="W137" s="223">
        <f>IF($B$32=1,,ROUNDUP(Таблица33[[#This Row],[Заказ корней, шт.
↓]]/5,0))</f>
        <v>0</v>
      </c>
      <c r="X137" s="202"/>
      <c r="Y137" s="224"/>
      <c r="Z137" s="240" t="s">
        <v>910</v>
      </c>
      <c r="AA137" s="164">
        <v>65</v>
      </c>
      <c r="AB137" s="164">
        <v>20</v>
      </c>
      <c r="AC137" s="3" t="s">
        <v>854</v>
      </c>
      <c r="AD137" s="3" t="s">
        <v>878</v>
      </c>
      <c r="AE137" s="63" t="s">
        <v>1277</v>
      </c>
      <c r="AF137" s="241" t="s">
        <v>1340</v>
      </c>
      <c r="AG137" s="170" t="str">
        <f>IF(MOD(Таблица33[[#This Row],[Заказ корней, шт.
↓]],Таблица33[[#This Row],[Кратность заказа]])&gt;0,"Ошибка!","")</f>
        <v/>
      </c>
    </row>
    <row r="138" spans="1:33" s="37" customFormat="1" ht="15" customHeight="1">
      <c r="A138" s="48"/>
      <c r="B138" s="116" t="s">
        <v>1864</v>
      </c>
      <c r="C138" s="54" t="s">
        <v>1161</v>
      </c>
      <c r="D138" s="174" t="s">
        <v>816</v>
      </c>
      <c r="E138" s="261"/>
      <c r="F138" s="176" t="s">
        <v>1252</v>
      </c>
      <c r="G138" s="169" t="s">
        <v>192</v>
      </c>
      <c r="H138" s="187"/>
      <c r="I138" s="55" t="s">
        <v>1330</v>
      </c>
      <c r="J138" s="56">
        <v>35</v>
      </c>
      <c r="K138" s="56" t="s">
        <v>1336</v>
      </c>
      <c r="L138" s="126">
        <v>9.25</v>
      </c>
      <c r="M138" s="126">
        <v>9.5</v>
      </c>
      <c r="N138" s="126">
        <v>9.68</v>
      </c>
      <c r="O138" s="126">
        <v>10.35</v>
      </c>
      <c r="P138" s="56">
        <v>5</v>
      </c>
      <c r="Q138" s="172"/>
      <c r="R138" s="57" t="str">
        <f t="shared" si="18"/>
        <v>-</v>
      </c>
      <c r="S138" s="58">
        <f t="shared" si="19"/>
        <v>0</v>
      </c>
      <c r="T138" s="258" t="s">
        <v>842</v>
      </c>
      <c r="U138" s="272" t="s">
        <v>1583</v>
      </c>
      <c r="V138" s="273" t="s">
        <v>1714</v>
      </c>
      <c r="W138" s="223">
        <f>IF($B$32=1,,ROUNDUP(Таблица33[[#This Row],[Заказ корней, шт.
↓]]/5,0))</f>
        <v>0</v>
      </c>
      <c r="X138" s="202"/>
      <c r="Y138" s="224"/>
      <c r="Z138" s="240" t="s">
        <v>910</v>
      </c>
      <c r="AA138" s="164">
        <v>65</v>
      </c>
      <c r="AB138" s="164">
        <v>20</v>
      </c>
      <c r="AC138" s="3" t="s">
        <v>854</v>
      </c>
      <c r="AD138" s="3" t="s">
        <v>878</v>
      </c>
      <c r="AE138" s="63" t="s">
        <v>1277</v>
      </c>
      <c r="AF138" s="241" t="s">
        <v>1340</v>
      </c>
      <c r="AG138" s="170" t="str">
        <f>IF(MOD(Таблица33[[#This Row],[Заказ корней, шт.
↓]],Таблица33[[#This Row],[Кратность заказа]])&gt;0,"Ошибка!","")</f>
        <v/>
      </c>
    </row>
    <row r="139" spans="1:33" s="37" customFormat="1" ht="15" customHeight="1">
      <c r="A139" s="48"/>
      <c r="B139" s="116" t="s">
        <v>1864</v>
      </c>
      <c r="C139" s="54" t="s">
        <v>1361</v>
      </c>
      <c r="D139" s="174" t="s">
        <v>816</v>
      </c>
      <c r="E139" s="261"/>
      <c r="F139" s="176" t="s">
        <v>1252</v>
      </c>
      <c r="G139" s="169" t="s">
        <v>192</v>
      </c>
      <c r="H139" s="200" t="s">
        <v>1517</v>
      </c>
      <c r="I139" s="55" t="s">
        <v>1329</v>
      </c>
      <c r="J139" s="56">
        <v>20</v>
      </c>
      <c r="K139" s="56" t="s">
        <v>1336</v>
      </c>
      <c r="L139" s="126">
        <v>15.95</v>
      </c>
      <c r="M139" s="126">
        <v>16.39</v>
      </c>
      <c r="N139" s="126">
        <v>16.700000000000003</v>
      </c>
      <c r="O139" s="126">
        <v>17.860000000000003</v>
      </c>
      <c r="P139" s="56">
        <v>5</v>
      </c>
      <c r="Q139" s="172"/>
      <c r="R139" s="57" t="str">
        <f t="shared" si="18"/>
        <v>-</v>
      </c>
      <c r="S139" s="58">
        <f t="shared" si="19"/>
        <v>0</v>
      </c>
      <c r="T139" s="259" t="s">
        <v>1870</v>
      </c>
      <c r="U139" s="272" t="s">
        <v>1583</v>
      </c>
      <c r="V139" s="273" t="s">
        <v>1714</v>
      </c>
      <c r="W139" s="223">
        <f>IF($B$32=1,,ROUNDUP(Таблица33[[#This Row],[Заказ корней, шт.
↓]]/5,0))</f>
        <v>0</v>
      </c>
      <c r="X139" s="202"/>
      <c r="Y139" s="224"/>
      <c r="Z139" s="240" t="s">
        <v>910</v>
      </c>
      <c r="AA139" s="164">
        <v>65</v>
      </c>
      <c r="AB139" s="164">
        <v>20</v>
      </c>
      <c r="AC139" s="3" t="s">
        <v>854</v>
      </c>
      <c r="AD139" s="3" t="s">
        <v>878</v>
      </c>
      <c r="AE139" s="63" t="s">
        <v>1277</v>
      </c>
      <c r="AF139" s="241" t="s">
        <v>1340</v>
      </c>
      <c r="AG139" s="170" t="str">
        <f>IF(MOD(Таблица33[[#This Row],[Заказ корней, шт.
↓]],Таблица33[[#This Row],[Кратность заказа]])&gt;0,"Ошибка!","")</f>
        <v/>
      </c>
    </row>
    <row r="140" spans="1:33" s="37" customFormat="1" ht="15" hidden="1" customHeight="1">
      <c r="A140" s="48"/>
      <c r="B140" s="306" t="s">
        <v>1866</v>
      </c>
      <c r="C140" s="307" t="s">
        <v>1162</v>
      </c>
      <c r="D140" s="308" t="s">
        <v>816</v>
      </c>
      <c r="E140" s="319"/>
      <c r="F140" s="310" t="s">
        <v>1252</v>
      </c>
      <c r="G140" s="311" t="s">
        <v>193</v>
      </c>
      <c r="H140" s="320"/>
      <c r="I140" s="313" t="s">
        <v>1330</v>
      </c>
      <c r="J140" s="314">
        <v>50</v>
      </c>
      <c r="K140" s="314" t="s">
        <v>1336</v>
      </c>
      <c r="L140" s="315">
        <v>25.69</v>
      </c>
      <c r="M140" s="315">
        <v>26.17</v>
      </c>
      <c r="N140" s="315">
        <v>26.930000000000003</v>
      </c>
      <c r="O140" s="315">
        <v>28</v>
      </c>
      <c r="P140" s="314">
        <v>3</v>
      </c>
      <c r="Q140" s="316"/>
      <c r="R140" s="317" t="str">
        <f t="shared" si="18"/>
        <v>-</v>
      </c>
      <c r="S140" s="318">
        <f t="shared" si="19"/>
        <v>0</v>
      </c>
      <c r="T140" s="305" t="s">
        <v>1868</v>
      </c>
      <c r="U140" s="272" t="s">
        <v>1584</v>
      </c>
      <c r="V140" s="273" t="s">
        <v>1715</v>
      </c>
      <c r="W140" s="223">
        <f>IF($B$32=1,,ROUNDUP(Таблица33[[#This Row],[Заказ корней, шт.
↓]]/5,0))</f>
        <v>0</v>
      </c>
      <c r="X140" s="202"/>
      <c r="Y140" s="224"/>
      <c r="Z140" s="240" t="s">
        <v>807</v>
      </c>
      <c r="AA140" s="164">
        <v>80</v>
      </c>
      <c r="AB140" s="164" t="s">
        <v>907</v>
      </c>
      <c r="AC140" s="3" t="s">
        <v>856</v>
      </c>
      <c r="AD140" s="3"/>
      <c r="AE140" s="63"/>
      <c r="AF140" s="241" t="s">
        <v>1455</v>
      </c>
      <c r="AG140" s="170" t="str">
        <f>IF(MOD(Таблица33[[#This Row],[Заказ корней, шт.
↓]],Таблица33[[#This Row],[Кратность заказа]])&gt;0,"Ошибка!","")</f>
        <v/>
      </c>
    </row>
    <row r="141" spans="1:33" s="37" customFormat="1" ht="15" customHeight="1">
      <c r="A141" s="48"/>
      <c r="B141" s="116" t="s">
        <v>1864</v>
      </c>
      <c r="C141" s="54" t="s">
        <v>1163</v>
      </c>
      <c r="D141" s="174" t="s">
        <v>901</v>
      </c>
      <c r="E141" s="261"/>
      <c r="F141" s="176" t="s">
        <v>1253</v>
      </c>
      <c r="G141" s="169" t="s">
        <v>56</v>
      </c>
      <c r="H141" s="187"/>
      <c r="I141" s="55" t="s">
        <v>1330</v>
      </c>
      <c r="J141" s="56">
        <v>40</v>
      </c>
      <c r="K141" s="56" t="s">
        <v>1337</v>
      </c>
      <c r="L141" s="125">
        <v>1099</v>
      </c>
      <c r="M141" s="125">
        <v>1129</v>
      </c>
      <c r="N141" s="125">
        <v>1150</v>
      </c>
      <c r="O141" s="125">
        <v>1230</v>
      </c>
      <c r="P141" s="56">
        <v>5</v>
      </c>
      <c r="Q141" s="172"/>
      <c r="R141" s="57" t="str">
        <f t="shared" si="18"/>
        <v>-</v>
      </c>
      <c r="S141" s="65">
        <f t="shared" si="19"/>
        <v>0</v>
      </c>
      <c r="T141" s="258" t="s">
        <v>842</v>
      </c>
      <c r="U141" s="272" t="s">
        <v>1585</v>
      </c>
      <c r="V141" s="273" t="s">
        <v>1716</v>
      </c>
      <c r="W141" s="223">
        <f>IF($B$32=1,,ROUNDUP(Таблица33[[#This Row],[Заказ корней, шт.
↓]]/5,0))</f>
        <v>0</v>
      </c>
      <c r="X141" s="202"/>
      <c r="Y141" s="224"/>
      <c r="Z141" s="240" t="s">
        <v>904</v>
      </c>
      <c r="AA141" s="164" t="s">
        <v>862</v>
      </c>
      <c r="AB141" s="164" t="s">
        <v>907</v>
      </c>
      <c r="AC141" s="3" t="s">
        <v>856</v>
      </c>
      <c r="AD141" s="3"/>
      <c r="AE141" s="63"/>
      <c r="AF141" s="242" t="s">
        <v>1341</v>
      </c>
      <c r="AG141" s="170" t="str">
        <f>IF(MOD(Таблица33[[#This Row],[Заказ корней, шт.
↓]],Таблица33[[#This Row],[Кратность заказа]])&gt;0,"Ошибка!","")</f>
        <v/>
      </c>
    </row>
    <row r="142" spans="1:33" s="37" customFormat="1" ht="15" customHeight="1">
      <c r="A142" s="48"/>
      <c r="B142" s="116" t="s">
        <v>1864</v>
      </c>
      <c r="C142" s="54" t="s">
        <v>1860</v>
      </c>
      <c r="D142" s="174" t="s">
        <v>816</v>
      </c>
      <c r="E142" s="261"/>
      <c r="F142" s="176" t="s">
        <v>1252</v>
      </c>
      <c r="G142" s="169" t="s">
        <v>203</v>
      </c>
      <c r="H142" s="187"/>
      <c r="I142" s="55" t="s">
        <v>1863</v>
      </c>
      <c r="J142" s="56">
        <v>75</v>
      </c>
      <c r="K142" s="56" t="s">
        <v>1336</v>
      </c>
      <c r="L142" s="126">
        <v>13.67</v>
      </c>
      <c r="M142" s="126">
        <v>14.049999999999999</v>
      </c>
      <c r="N142" s="126">
        <v>14.31</v>
      </c>
      <c r="O142" s="126">
        <v>15.31</v>
      </c>
      <c r="P142" s="56">
        <v>5</v>
      </c>
      <c r="Q142" s="172"/>
      <c r="R142" s="57" t="str">
        <f t="shared" ref="R142" si="24">IF(Q142/J142=0,"-",Q142/J142)</f>
        <v>-</v>
      </c>
      <c r="S142" s="58">
        <f t="shared" ref="S142" si="25">IF(Q142&lt;10,O142*Q142,IF(Q142&lt;15,N142*Q142,IF(Q142&lt;J142,M142*Q142,L142*Q142)))</f>
        <v>0</v>
      </c>
      <c r="T142" s="258" t="s">
        <v>842</v>
      </c>
      <c r="U142" s="272" t="s">
        <v>1586</v>
      </c>
      <c r="V142" s="273" t="s">
        <v>1717</v>
      </c>
      <c r="W142" s="223">
        <f>IF($B$32=1,,ROUNDUP(Таблица33[[#This Row],[Заказ корней, шт.
↓]]/5,0))</f>
        <v>0</v>
      </c>
      <c r="X142" s="202"/>
      <c r="Y142" s="224"/>
      <c r="Z142" s="240" t="s">
        <v>904</v>
      </c>
      <c r="AA142" s="164" t="s">
        <v>889</v>
      </c>
      <c r="AB142" s="164" t="s">
        <v>859</v>
      </c>
      <c r="AC142" s="3" t="s">
        <v>854</v>
      </c>
      <c r="AD142" s="3"/>
      <c r="AE142" s="63"/>
      <c r="AF142" s="241" t="s">
        <v>1469</v>
      </c>
      <c r="AG142" s="170" t="str">
        <f>IF(MOD(Таблица33[[#This Row],[Заказ корней, шт.
↓]],Таблица33[[#This Row],[Кратность заказа]])&gt;0,"Ошибка!","")</f>
        <v/>
      </c>
    </row>
    <row r="143" spans="1:33" s="37" customFormat="1" ht="15" customHeight="1">
      <c r="A143" s="48"/>
      <c r="B143" s="116" t="s">
        <v>1864</v>
      </c>
      <c r="C143" s="54" t="s">
        <v>1165</v>
      </c>
      <c r="D143" s="174" t="s">
        <v>816</v>
      </c>
      <c r="E143" s="261"/>
      <c r="F143" s="176" t="s">
        <v>1252</v>
      </c>
      <c r="G143" s="169" t="s">
        <v>203</v>
      </c>
      <c r="H143" s="187"/>
      <c r="I143" s="55" t="s">
        <v>1330</v>
      </c>
      <c r="J143" s="56">
        <v>50</v>
      </c>
      <c r="K143" s="56" t="s">
        <v>1336</v>
      </c>
      <c r="L143" s="126">
        <v>19.89</v>
      </c>
      <c r="M143" s="126">
        <v>20.270000000000003</v>
      </c>
      <c r="N143" s="126">
        <v>20.85</v>
      </c>
      <c r="O143" s="126">
        <v>21.680000000000003</v>
      </c>
      <c r="P143" s="56">
        <v>5</v>
      </c>
      <c r="Q143" s="172"/>
      <c r="R143" s="57" t="str">
        <f t="shared" si="18"/>
        <v>-</v>
      </c>
      <c r="S143" s="58">
        <f t="shared" si="19"/>
        <v>0</v>
      </c>
      <c r="T143" s="259" t="s">
        <v>1870</v>
      </c>
      <c r="U143" s="272" t="s">
        <v>1586</v>
      </c>
      <c r="V143" s="273" t="s">
        <v>1717</v>
      </c>
      <c r="W143" s="223">
        <f>IF($B$32=1,,ROUNDUP(Таблица33[[#This Row],[Заказ корней, шт.
↓]]/5,0))</f>
        <v>0</v>
      </c>
      <c r="X143" s="202"/>
      <c r="Y143" s="224"/>
      <c r="Z143" s="240" t="s">
        <v>904</v>
      </c>
      <c r="AA143" s="164" t="s">
        <v>889</v>
      </c>
      <c r="AB143" s="164" t="s">
        <v>859</v>
      </c>
      <c r="AC143" s="3" t="s">
        <v>854</v>
      </c>
      <c r="AD143" s="3"/>
      <c r="AE143" s="63"/>
      <c r="AF143" s="241" t="s">
        <v>1469</v>
      </c>
      <c r="AG143" s="170" t="str">
        <f>IF(MOD(Таблица33[[#This Row],[Заказ корней, шт.
↓]],Таблица33[[#This Row],[Кратность заказа]])&gt;0,"Ошибка!","")</f>
        <v/>
      </c>
    </row>
    <row r="144" spans="1:33" s="37" customFormat="1" ht="15" customHeight="1">
      <c r="A144" s="48"/>
      <c r="B144" s="116" t="s">
        <v>1864</v>
      </c>
      <c r="C144" s="54" t="s">
        <v>948</v>
      </c>
      <c r="D144" s="174" t="s">
        <v>816</v>
      </c>
      <c r="E144" s="261"/>
      <c r="F144" s="176" t="s">
        <v>1253</v>
      </c>
      <c r="G144" s="169" t="s">
        <v>798</v>
      </c>
      <c r="H144" s="187"/>
      <c r="I144" s="55" t="s">
        <v>1330</v>
      </c>
      <c r="J144" s="56">
        <v>35</v>
      </c>
      <c r="K144" s="56" t="s">
        <v>1336</v>
      </c>
      <c r="L144" s="126">
        <v>46.5</v>
      </c>
      <c r="M144" s="126">
        <v>46.949999999999996</v>
      </c>
      <c r="N144" s="126">
        <v>47.4</v>
      </c>
      <c r="O144" s="126">
        <v>48.82</v>
      </c>
      <c r="P144" s="56">
        <v>3</v>
      </c>
      <c r="Q144" s="172"/>
      <c r="R144" s="57" t="str">
        <f t="shared" si="18"/>
        <v>-</v>
      </c>
      <c r="S144" s="58">
        <f t="shared" si="19"/>
        <v>0</v>
      </c>
      <c r="T144" s="259" t="s">
        <v>1870</v>
      </c>
      <c r="U144" s="272" t="s">
        <v>1587</v>
      </c>
      <c r="V144" s="273" t="s">
        <v>1718</v>
      </c>
      <c r="W144" s="223">
        <f>IF($B$32=1,,ROUNDUP(Таблица33[[#This Row],[Заказ корней, шт.
↓]]/5,0))</f>
        <v>0</v>
      </c>
      <c r="X144" s="202"/>
      <c r="Y144" s="224"/>
      <c r="Z144" s="240" t="s">
        <v>904</v>
      </c>
      <c r="AA144" s="164">
        <v>85</v>
      </c>
      <c r="AB144" s="164">
        <v>20</v>
      </c>
      <c r="AC144" s="3" t="s">
        <v>854</v>
      </c>
      <c r="AD144" s="3"/>
      <c r="AE144" s="63"/>
      <c r="AF144" s="241" t="s">
        <v>1456</v>
      </c>
      <c r="AG144" s="170" t="str">
        <f>IF(MOD(Таблица33[[#This Row],[Заказ корней, шт.
↓]],Таблица33[[#This Row],[Кратность заказа]])&gt;0,"Ошибка!","")</f>
        <v/>
      </c>
    </row>
    <row r="145" spans="1:33" s="37" customFormat="1" ht="15" customHeight="1">
      <c r="A145" s="48"/>
      <c r="B145" s="116" t="s">
        <v>1864</v>
      </c>
      <c r="C145" s="54" t="s">
        <v>1166</v>
      </c>
      <c r="D145" s="174" t="s">
        <v>816</v>
      </c>
      <c r="E145" s="261"/>
      <c r="F145" s="176" t="s">
        <v>1253</v>
      </c>
      <c r="G145" s="169" t="s">
        <v>219</v>
      </c>
      <c r="H145" s="187"/>
      <c r="I145" s="55" t="s">
        <v>1330</v>
      </c>
      <c r="J145" s="56">
        <v>35</v>
      </c>
      <c r="K145" s="56" t="s">
        <v>1336</v>
      </c>
      <c r="L145" s="126">
        <v>21.48</v>
      </c>
      <c r="M145" s="126">
        <v>21.880000000000003</v>
      </c>
      <c r="N145" s="126">
        <v>22.51</v>
      </c>
      <c r="O145" s="126">
        <v>23.41</v>
      </c>
      <c r="P145" s="56">
        <v>5</v>
      </c>
      <c r="Q145" s="172"/>
      <c r="R145" s="57" t="str">
        <f t="shared" si="18"/>
        <v>-</v>
      </c>
      <c r="S145" s="58">
        <f t="shared" si="19"/>
        <v>0</v>
      </c>
      <c r="T145" s="259" t="s">
        <v>1870</v>
      </c>
      <c r="U145" s="272" t="s">
        <v>1588</v>
      </c>
      <c r="V145" s="273" t="s">
        <v>1719</v>
      </c>
      <c r="W145" s="223">
        <f>IF($B$32=1,,ROUNDUP(Таблица33[[#This Row],[Заказ корней, шт.
↓]]/5,0))</f>
        <v>0</v>
      </c>
      <c r="X145" s="202"/>
      <c r="Y145" s="224"/>
      <c r="Z145" s="240" t="s">
        <v>904</v>
      </c>
      <c r="AA145" s="164" t="s">
        <v>882</v>
      </c>
      <c r="AB145" s="164" t="s">
        <v>907</v>
      </c>
      <c r="AC145" s="3" t="s">
        <v>854</v>
      </c>
      <c r="AD145" s="3"/>
      <c r="AE145" s="63"/>
      <c r="AF145" s="241" t="s">
        <v>1470</v>
      </c>
      <c r="AG145" s="170" t="str">
        <f>IF(MOD(Таблица33[[#This Row],[Заказ корней, шт.
↓]],Таблица33[[#This Row],[Кратность заказа]])&gt;0,"Ошибка!","")</f>
        <v/>
      </c>
    </row>
    <row r="146" spans="1:33" s="37" customFormat="1" ht="15" customHeight="1">
      <c r="A146" s="48"/>
      <c r="B146" s="116" t="s">
        <v>1864</v>
      </c>
      <c r="C146" s="54" t="s">
        <v>1011</v>
      </c>
      <c r="D146" s="174" t="s">
        <v>901</v>
      </c>
      <c r="E146" s="261"/>
      <c r="F146" s="176" t="s">
        <v>1252</v>
      </c>
      <c r="G146" s="169" t="s">
        <v>126</v>
      </c>
      <c r="H146" s="187"/>
      <c r="I146" s="55" t="s">
        <v>1328</v>
      </c>
      <c r="J146" s="56">
        <v>60</v>
      </c>
      <c r="K146" s="56" t="s">
        <v>1337</v>
      </c>
      <c r="L146" s="125">
        <v>339</v>
      </c>
      <c r="M146" s="125">
        <v>348</v>
      </c>
      <c r="N146" s="125">
        <v>355</v>
      </c>
      <c r="O146" s="125">
        <v>379</v>
      </c>
      <c r="P146" s="56">
        <v>5</v>
      </c>
      <c r="Q146" s="172"/>
      <c r="R146" s="57" t="str">
        <f t="shared" si="18"/>
        <v>-</v>
      </c>
      <c r="S146" s="65">
        <f t="shared" si="19"/>
        <v>0</v>
      </c>
      <c r="T146" s="258" t="s">
        <v>842</v>
      </c>
      <c r="U146" s="272" t="s">
        <v>1589</v>
      </c>
      <c r="V146" s="273" t="s">
        <v>1720</v>
      </c>
      <c r="W146" s="223">
        <f>IF($B$32=1,,ROUNDUP(Таблица33[[#This Row],[Заказ корней, шт.
↓]]/5,0))</f>
        <v>0</v>
      </c>
      <c r="X146" s="202"/>
      <c r="Y146" s="224"/>
      <c r="Z146" s="240" t="s">
        <v>904</v>
      </c>
      <c r="AA146" s="164">
        <v>75</v>
      </c>
      <c r="AB146" s="164" t="s">
        <v>859</v>
      </c>
      <c r="AC146" s="3" t="s">
        <v>854</v>
      </c>
      <c r="AD146" s="3" t="s">
        <v>878</v>
      </c>
      <c r="AE146" s="63" t="s">
        <v>1280</v>
      </c>
      <c r="AF146" s="241" t="s">
        <v>864</v>
      </c>
      <c r="AG146" s="170" t="str">
        <f>IF(MOD(Таблица33[[#This Row],[Заказ корней, шт.
↓]],Таблица33[[#This Row],[Кратность заказа]])&gt;0,"Ошибка!","")</f>
        <v/>
      </c>
    </row>
    <row r="147" spans="1:33" s="37" customFormat="1" ht="15" hidden="1" customHeight="1">
      <c r="A147" s="48"/>
      <c r="B147" s="306" t="s">
        <v>1867</v>
      </c>
      <c r="C147" s="307" t="s">
        <v>1167</v>
      </c>
      <c r="D147" s="308" t="s">
        <v>816</v>
      </c>
      <c r="E147" s="319"/>
      <c r="F147" s="310" t="s">
        <v>1252</v>
      </c>
      <c r="G147" s="311" t="s">
        <v>126</v>
      </c>
      <c r="H147" s="320"/>
      <c r="I147" s="313" t="s">
        <v>1330</v>
      </c>
      <c r="J147" s="314">
        <v>50</v>
      </c>
      <c r="K147" s="314" t="s">
        <v>1336</v>
      </c>
      <c r="L147" s="315">
        <v>4.66</v>
      </c>
      <c r="M147" s="315">
        <v>4.7799999999999994</v>
      </c>
      <c r="N147" s="315">
        <v>4.87</v>
      </c>
      <c r="O147" s="315">
        <v>5.21</v>
      </c>
      <c r="P147" s="314">
        <v>5</v>
      </c>
      <c r="Q147" s="316"/>
      <c r="R147" s="317" t="str">
        <f t="shared" si="18"/>
        <v>-</v>
      </c>
      <c r="S147" s="318">
        <f t="shared" si="19"/>
        <v>0</v>
      </c>
      <c r="T147" s="305" t="s">
        <v>1868</v>
      </c>
      <c r="U147" s="272" t="s">
        <v>1589</v>
      </c>
      <c r="V147" s="273" t="s">
        <v>1720</v>
      </c>
      <c r="W147" s="223">
        <f>IF($B$32=1,,ROUNDUP(Таблица33[[#This Row],[Заказ корней, шт.
↓]]/5,0))</f>
        <v>0</v>
      </c>
      <c r="X147" s="202"/>
      <c r="Y147" s="224"/>
      <c r="Z147" s="240" t="s">
        <v>904</v>
      </c>
      <c r="AA147" s="164">
        <v>75</v>
      </c>
      <c r="AB147" s="164" t="s">
        <v>859</v>
      </c>
      <c r="AC147" s="3" t="s">
        <v>854</v>
      </c>
      <c r="AD147" s="3" t="s">
        <v>878</v>
      </c>
      <c r="AE147" s="63" t="s">
        <v>1280</v>
      </c>
      <c r="AF147" s="241" t="s">
        <v>864</v>
      </c>
      <c r="AG147" s="170" t="str">
        <f>IF(MOD(Таблица33[[#This Row],[Заказ корней, шт.
↓]],Таблица33[[#This Row],[Кратность заказа]])&gt;0,"Ошибка!","")</f>
        <v/>
      </c>
    </row>
    <row r="148" spans="1:33" s="37" customFormat="1" ht="15" customHeight="1">
      <c r="A148" s="48"/>
      <c r="B148" s="116" t="s">
        <v>1864</v>
      </c>
      <c r="C148" s="54" t="s">
        <v>1012</v>
      </c>
      <c r="D148" s="174" t="s">
        <v>816</v>
      </c>
      <c r="E148" s="261"/>
      <c r="F148" s="176" t="s">
        <v>1252</v>
      </c>
      <c r="G148" s="169" t="s">
        <v>126</v>
      </c>
      <c r="H148" s="187"/>
      <c r="I148" s="55" t="s">
        <v>1330</v>
      </c>
      <c r="J148" s="56">
        <v>35</v>
      </c>
      <c r="K148" s="56" t="s">
        <v>1336</v>
      </c>
      <c r="L148" s="126">
        <v>4.66</v>
      </c>
      <c r="M148" s="126">
        <v>4.7799999999999994</v>
      </c>
      <c r="N148" s="126">
        <v>4.87</v>
      </c>
      <c r="O148" s="126">
        <v>5.21</v>
      </c>
      <c r="P148" s="56">
        <v>5</v>
      </c>
      <c r="Q148" s="172"/>
      <c r="R148" s="57" t="str">
        <f t="shared" si="18"/>
        <v>-</v>
      </c>
      <c r="S148" s="58">
        <f t="shared" si="19"/>
        <v>0</v>
      </c>
      <c r="T148" s="258" t="s">
        <v>842</v>
      </c>
      <c r="U148" s="272" t="s">
        <v>1589</v>
      </c>
      <c r="V148" s="273" t="s">
        <v>1720</v>
      </c>
      <c r="W148" s="223">
        <f>IF($B$32=1,,ROUNDUP(Таблица33[[#This Row],[Заказ корней, шт.
↓]]/5,0))</f>
        <v>0</v>
      </c>
      <c r="X148" s="202"/>
      <c r="Y148" s="224"/>
      <c r="Z148" s="240" t="s">
        <v>904</v>
      </c>
      <c r="AA148" s="164">
        <v>75</v>
      </c>
      <c r="AB148" s="164" t="s">
        <v>859</v>
      </c>
      <c r="AC148" s="3" t="s">
        <v>854</v>
      </c>
      <c r="AD148" s="3" t="s">
        <v>878</v>
      </c>
      <c r="AE148" s="63" t="s">
        <v>1280</v>
      </c>
      <c r="AF148" s="241" t="s">
        <v>864</v>
      </c>
      <c r="AG148" s="170" t="str">
        <f>IF(MOD(Таблица33[[#This Row],[Заказ корней, шт.
↓]],Таблица33[[#This Row],[Кратность заказа]])&gt;0,"Ошибка!","")</f>
        <v/>
      </c>
    </row>
    <row r="149" spans="1:33" s="37" customFormat="1" ht="15" customHeight="1">
      <c r="A149" s="48"/>
      <c r="B149" s="116" t="s">
        <v>1864</v>
      </c>
      <c r="C149" s="54" t="s">
        <v>1168</v>
      </c>
      <c r="D149" s="174" t="s">
        <v>901</v>
      </c>
      <c r="E149" s="261"/>
      <c r="F149" s="176" t="s">
        <v>1252</v>
      </c>
      <c r="G149" s="169" t="s">
        <v>126</v>
      </c>
      <c r="H149" s="187"/>
      <c r="I149" s="55" t="s">
        <v>1330</v>
      </c>
      <c r="J149" s="56">
        <v>40</v>
      </c>
      <c r="K149" s="56" t="s">
        <v>1337</v>
      </c>
      <c r="L149" s="125">
        <v>442</v>
      </c>
      <c r="M149" s="125">
        <v>455</v>
      </c>
      <c r="N149" s="125">
        <v>463</v>
      </c>
      <c r="O149" s="125">
        <v>495</v>
      </c>
      <c r="P149" s="56">
        <v>5</v>
      </c>
      <c r="Q149" s="172"/>
      <c r="R149" s="57" t="str">
        <f t="shared" si="18"/>
        <v>-</v>
      </c>
      <c r="S149" s="65">
        <f t="shared" si="19"/>
        <v>0</v>
      </c>
      <c r="T149" s="258" t="s">
        <v>842</v>
      </c>
      <c r="U149" s="272" t="s">
        <v>1589</v>
      </c>
      <c r="V149" s="273" t="s">
        <v>1720</v>
      </c>
      <c r="W149" s="223">
        <f>IF($B$32=1,,ROUNDUP(Таблица33[[#This Row],[Заказ корней, шт.
↓]]/5,0))</f>
        <v>0</v>
      </c>
      <c r="X149" s="202"/>
      <c r="Y149" s="224"/>
      <c r="Z149" s="240" t="s">
        <v>904</v>
      </c>
      <c r="AA149" s="164">
        <v>75</v>
      </c>
      <c r="AB149" s="164" t="s">
        <v>859</v>
      </c>
      <c r="AC149" s="3" t="s">
        <v>854</v>
      </c>
      <c r="AD149" s="3" t="s">
        <v>878</v>
      </c>
      <c r="AE149" s="63" t="s">
        <v>1280</v>
      </c>
      <c r="AF149" s="241" t="s">
        <v>864</v>
      </c>
      <c r="AG149" s="170" t="str">
        <f>IF(MOD(Таблица33[[#This Row],[Заказ корней, шт.
↓]],Таблица33[[#This Row],[Кратность заказа]])&gt;0,"Ошибка!","")</f>
        <v/>
      </c>
    </row>
    <row r="150" spans="1:33" s="37" customFormat="1" ht="15" customHeight="1">
      <c r="A150" s="48"/>
      <c r="B150" s="116" t="s">
        <v>1864</v>
      </c>
      <c r="C150" s="54" t="s">
        <v>943</v>
      </c>
      <c r="D150" s="174" t="s">
        <v>816</v>
      </c>
      <c r="E150" s="261"/>
      <c r="F150" s="176" t="s">
        <v>1253</v>
      </c>
      <c r="G150" s="169" t="s">
        <v>799</v>
      </c>
      <c r="H150" s="187"/>
      <c r="I150" s="55" t="s">
        <v>1330</v>
      </c>
      <c r="J150" s="56">
        <v>35</v>
      </c>
      <c r="K150" s="56" t="s">
        <v>1336</v>
      </c>
      <c r="L150" s="126">
        <v>35.089999999999996</v>
      </c>
      <c r="M150" s="126">
        <v>35.43</v>
      </c>
      <c r="N150" s="126">
        <v>35.769999999999996</v>
      </c>
      <c r="O150" s="126">
        <v>36.839999999999996</v>
      </c>
      <c r="P150" s="56">
        <v>3</v>
      </c>
      <c r="Q150" s="172"/>
      <c r="R150" s="57" t="str">
        <f t="shared" si="18"/>
        <v>-</v>
      </c>
      <c r="S150" s="58">
        <f t="shared" si="19"/>
        <v>0</v>
      </c>
      <c r="T150" s="259" t="s">
        <v>1870</v>
      </c>
      <c r="U150" s="272" t="s">
        <v>1590</v>
      </c>
      <c r="V150" s="273" t="s">
        <v>1721</v>
      </c>
      <c r="W150" s="223">
        <f>IF($B$32=1,,ROUNDUP(Таблица33[[#This Row],[Заказ корней, шт.
↓]]/5,0))</f>
        <v>0</v>
      </c>
      <c r="X150" s="202"/>
      <c r="Y150" s="224"/>
      <c r="Z150" s="240" t="s">
        <v>805</v>
      </c>
      <c r="AA150" s="164" t="s">
        <v>884</v>
      </c>
      <c r="AB150" s="164">
        <v>18</v>
      </c>
      <c r="AC150" s="3" t="s">
        <v>854</v>
      </c>
      <c r="AD150" s="3"/>
      <c r="AE150" s="63"/>
      <c r="AF150" s="241" t="s">
        <v>1343</v>
      </c>
      <c r="AG150" s="170" t="str">
        <f>IF(MOD(Таблица33[[#This Row],[Заказ корней, шт.
↓]],Таблица33[[#This Row],[Кратность заказа]])&gt;0,"Ошибка!","")</f>
        <v/>
      </c>
    </row>
    <row r="151" spans="1:33" s="37" customFormat="1" ht="15" hidden="1" customHeight="1">
      <c r="A151" s="48"/>
      <c r="B151" s="306" t="s">
        <v>1866</v>
      </c>
      <c r="C151" s="307" t="s">
        <v>1013</v>
      </c>
      <c r="D151" s="308" t="s">
        <v>816</v>
      </c>
      <c r="E151" s="319"/>
      <c r="F151" s="310" t="s">
        <v>1252</v>
      </c>
      <c r="G151" s="311" t="s">
        <v>212</v>
      </c>
      <c r="H151" s="320"/>
      <c r="I151" s="313" t="s">
        <v>1330</v>
      </c>
      <c r="J151" s="314">
        <v>50</v>
      </c>
      <c r="K151" s="314" t="s">
        <v>1336</v>
      </c>
      <c r="L151" s="315">
        <v>7.4799999999999995</v>
      </c>
      <c r="M151" s="315">
        <v>7.68</v>
      </c>
      <c r="N151" s="315">
        <v>7.83</v>
      </c>
      <c r="O151" s="315">
        <v>8.3699999999999992</v>
      </c>
      <c r="P151" s="314">
        <v>5</v>
      </c>
      <c r="Q151" s="316"/>
      <c r="R151" s="317" t="str">
        <f t="shared" si="18"/>
        <v>-</v>
      </c>
      <c r="S151" s="318">
        <f t="shared" si="19"/>
        <v>0</v>
      </c>
      <c r="T151" s="305" t="s">
        <v>1868</v>
      </c>
      <c r="U151" s="272" t="s">
        <v>1591</v>
      </c>
      <c r="V151" s="273" t="s">
        <v>1722</v>
      </c>
      <c r="W151" s="223">
        <f>IF($B$32=1,,ROUNDUP(Таблица33[[#This Row],[Заказ корней, шт.
↓]]/5,0))</f>
        <v>0</v>
      </c>
      <c r="X151" s="202"/>
      <c r="Y151" s="224"/>
      <c r="Z151" s="240" t="s">
        <v>904</v>
      </c>
      <c r="AA151" s="164" t="s">
        <v>869</v>
      </c>
      <c r="AB151" s="164">
        <v>20</v>
      </c>
      <c r="AC151" s="3" t="s">
        <v>856</v>
      </c>
      <c r="AD151" s="3"/>
      <c r="AE151" s="63" t="s">
        <v>1281</v>
      </c>
      <c r="AF151" s="241" t="s">
        <v>1471</v>
      </c>
      <c r="AG151" s="170" t="str">
        <f>IF(MOD(Таблица33[[#This Row],[Заказ корней, шт.
↓]],Таблица33[[#This Row],[Кратность заказа]])&gt;0,"Ошибка!","")</f>
        <v/>
      </c>
    </row>
    <row r="152" spans="1:33" s="37" customFormat="1" ht="15" customHeight="1">
      <c r="A152" s="48"/>
      <c r="B152" s="116" t="s">
        <v>1864</v>
      </c>
      <c r="C152" s="54" t="s">
        <v>1169</v>
      </c>
      <c r="D152" s="174" t="s">
        <v>901</v>
      </c>
      <c r="E152" s="261"/>
      <c r="F152" s="176" t="s">
        <v>1252</v>
      </c>
      <c r="G152" s="169" t="s">
        <v>212</v>
      </c>
      <c r="H152" s="187"/>
      <c r="I152" s="55" t="s">
        <v>1330</v>
      </c>
      <c r="J152" s="56">
        <v>40</v>
      </c>
      <c r="K152" s="56" t="s">
        <v>1337</v>
      </c>
      <c r="L152" s="125">
        <v>709</v>
      </c>
      <c r="M152" s="125">
        <v>729</v>
      </c>
      <c r="N152" s="125">
        <v>743</v>
      </c>
      <c r="O152" s="125">
        <v>794</v>
      </c>
      <c r="P152" s="56">
        <v>5</v>
      </c>
      <c r="Q152" s="172"/>
      <c r="R152" s="57" t="str">
        <f t="shared" si="18"/>
        <v>-</v>
      </c>
      <c r="S152" s="65">
        <f t="shared" si="19"/>
        <v>0</v>
      </c>
      <c r="T152" s="258" t="s">
        <v>842</v>
      </c>
      <c r="U152" s="272" t="s">
        <v>1591</v>
      </c>
      <c r="V152" s="273" t="s">
        <v>1722</v>
      </c>
      <c r="W152" s="223">
        <f>IF($B$32=1,,ROUNDUP(Таблица33[[#This Row],[Заказ корней, шт.
↓]]/5,0))</f>
        <v>0</v>
      </c>
      <c r="X152" s="202"/>
      <c r="Y152" s="224"/>
      <c r="Z152" s="240" t="s">
        <v>904</v>
      </c>
      <c r="AA152" s="164" t="s">
        <v>869</v>
      </c>
      <c r="AB152" s="164">
        <v>20</v>
      </c>
      <c r="AC152" s="3" t="s">
        <v>856</v>
      </c>
      <c r="AD152" s="3"/>
      <c r="AE152" s="63" t="s">
        <v>1281</v>
      </c>
      <c r="AF152" s="241" t="s">
        <v>1471</v>
      </c>
      <c r="AG152" s="170" t="str">
        <f>IF(MOD(Таблица33[[#This Row],[Заказ корней, шт.
↓]],Таблица33[[#This Row],[Кратность заказа]])&gt;0,"Ошибка!","")</f>
        <v/>
      </c>
    </row>
    <row r="153" spans="1:33" s="53" customFormat="1" ht="21" customHeight="1">
      <c r="A153" s="48"/>
      <c r="B153" s="145"/>
      <c r="C153" s="146"/>
      <c r="D153" s="146"/>
      <c r="E153" s="260"/>
      <c r="F153" s="159" t="s">
        <v>853</v>
      </c>
      <c r="G153" s="160"/>
      <c r="H153" s="186"/>
      <c r="I153" s="148"/>
      <c r="J153" s="149"/>
      <c r="K153" s="149"/>
      <c r="L153" s="150"/>
      <c r="M153" s="150"/>
      <c r="N153" s="150"/>
      <c r="O153" s="150"/>
      <c r="P153" s="149"/>
      <c r="Q153" s="161"/>
      <c r="R153" s="151"/>
      <c r="S153" s="152"/>
      <c r="T153" s="222"/>
      <c r="U153" s="153"/>
      <c r="V153" s="153"/>
      <c r="W153" s="221"/>
      <c r="X153" s="153"/>
      <c r="Y153" s="222"/>
      <c r="Z153" s="238"/>
      <c r="AA153" s="165"/>
      <c r="AB153" s="165"/>
      <c r="AC153" s="155"/>
      <c r="AD153" s="155"/>
      <c r="AE153" s="154"/>
      <c r="AF153" s="239"/>
      <c r="AG153" s="170"/>
    </row>
    <row r="154" spans="1:33" s="37" customFormat="1" ht="15" hidden="1" customHeight="1">
      <c r="A154" s="48"/>
      <c r="B154" s="306" t="s">
        <v>1866</v>
      </c>
      <c r="C154" s="307" t="s">
        <v>1004</v>
      </c>
      <c r="D154" s="308" t="s">
        <v>816</v>
      </c>
      <c r="E154" s="319"/>
      <c r="F154" s="310" t="s">
        <v>1252</v>
      </c>
      <c r="G154" s="311" t="s">
        <v>796</v>
      </c>
      <c r="H154" s="320"/>
      <c r="I154" s="313" t="s">
        <v>1330</v>
      </c>
      <c r="J154" s="314">
        <v>50</v>
      </c>
      <c r="K154" s="314" t="s">
        <v>1336</v>
      </c>
      <c r="L154" s="315">
        <v>10.72</v>
      </c>
      <c r="M154" s="315">
        <v>11.01</v>
      </c>
      <c r="N154" s="315">
        <v>11.22</v>
      </c>
      <c r="O154" s="315">
        <v>12</v>
      </c>
      <c r="P154" s="314">
        <v>5</v>
      </c>
      <c r="Q154" s="316"/>
      <c r="R154" s="317" t="str">
        <f t="shared" si="18"/>
        <v>-</v>
      </c>
      <c r="S154" s="318">
        <f t="shared" si="19"/>
        <v>0</v>
      </c>
      <c r="T154" s="305" t="s">
        <v>1868</v>
      </c>
      <c r="U154" s="272" t="s">
        <v>1592</v>
      </c>
      <c r="V154" s="273" t="s">
        <v>1723</v>
      </c>
      <c r="W154" s="223">
        <f>IF($B$32=1,,ROUNDUP(Таблица33[[#This Row],[Заказ корней, шт.
↓]]/5,0))</f>
        <v>0</v>
      </c>
      <c r="X154" s="202"/>
      <c r="Y154" s="224"/>
      <c r="Z154" s="240" t="s">
        <v>918</v>
      </c>
      <c r="AA154" s="164" t="s">
        <v>860</v>
      </c>
      <c r="AB154" s="164" t="s">
        <v>806</v>
      </c>
      <c r="AC154" s="3" t="s">
        <v>854</v>
      </c>
      <c r="AD154" s="3"/>
      <c r="AE154" s="63" t="s">
        <v>1005</v>
      </c>
      <c r="AF154" s="241" t="s">
        <v>866</v>
      </c>
      <c r="AG154" s="170" t="str">
        <f>IF(MOD(Таблица33[[#This Row],[Заказ корней, шт.
↓]],Таблица33[[#This Row],[Кратность заказа]])&gt;0,"Ошибка!","")</f>
        <v/>
      </c>
    </row>
    <row r="155" spans="1:33" s="37" customFormat="1" ht="15" hidden="1" customHeight="1">
      <c r="A155" s="48"/>
      <c r="B155" s="306" t="s">
        <v>1867</v>
      </c>
      <c r="C155" s="307" t="s">
        <v>1218</v>
      </c>
      <c r="D155" s="308" t="s">
        <v>816</v>
      </c>
      <c r="E155" s="319"/>
      <c r="F155" s="310" t="s">
        <v>1252</v>
      </c>
      <c r="G155" s="311" t="s">
        <v>847</v>
      </c>
      <c r="H155" s="320"/>
      <c r="I155" s="313" t="s">
        <v>1330</v>
      </c>
      <c r="J155" s="314">
        <v>35</v>
      </c>
      <c r="K155" s="314" t="s">
        <v>1336</v>
      </c>
      <c r="L155" s="315">
        <v>21.07</v>
      </c>
      <c r="M155" s="315">
        <v>21.46</v>
      </c>
      <c r="N155" s="315">
        <v>22.080000000000002</v>
      </c>
      <c r="O155" s="315">
        <v>22.96</v>
      </c>
      <c r="P155" s="314">
        <v>5</v>
      </c>
      <c r="Q155" s="316"/>
      <c r="R155" s="317" t="str">
        <f>IF(Q155/J155=0,"-",Q155/J155)</f>
        <v>-</v>
      </c>
      <c r="S155" s="318">
        <f>IF(Q155&lt;10,O155*Q155,IF(Q155&lt;15,N155*Q155,IF(Q155&lt;J155,M155*Q155,L155*Q155)))</f>
        <v>0</v>
      </c>
      <c r="T155" s="305" t="s">
        <v>1868</v>
      </c>
      <c r="U155" s="272" t="s">
        <v>1593</v>
      </c>
      <c r="V155" s="273" t="s">
        <v>1724</v>
      </c>
      <c r="W155" s="223">
        <f>IF($B$32=1,,ROUNDUP(Таблица33[[#This Row],[Заказ корней, шт.
↓]]/5,0))</f>
        <v>0</v>
      </c>
      <c r="X155" s="202"/>
      <c r="Y155" s="224"/>
      <c r="Z155" s="240" t="s">
        <v>904</v>
      </c>
      <c r="AA155" s="164" t="s">
        <v>877</v>
      </c>
      <c r="AB155" s="164" t="s">
        <v>806</v>
      </c>
      <c r="AC155" s="3" t="s">
        <v>854</v>
      </c>
      <c r="AD155" s="3"/>
      <c r="AE155" s="63"/>
      <c r="AF155" s="241" t="s">
        <v>1465</v>
      </c>
      <c r="AG155" s="170" t="str">
        <f>IF(MOD(Таблица33[[#This Row],[Заказ корней, шт.
↓]],Таблица33[[#This Row],[Кратность заказа]])&gt;0,"Ошибка!","")</f>
        <v/>
      </c>
    </row>
    <row r="156" spans="1:33" s="37" customFormat="1" ht="15" customHeight="1">
      <c r="A156" s="48"/>
      <c r="B156" s="116" t="s">
        <v>1864</v>
      </c>
      <c r="C156" s="54" t="s">
        <v>1858</v>
      </c>
      <c r="D156" s="174" t="s">
        <v>816</v>
      </c>
      <c r="E156" s="261"/>
      <c r="F156" s="176" t="s">
        <v>1252</v>
      </c>
      <c r="G156" s="169" t="s">
        <v>847</v>
      </c>
      <c r="H156" s="187"/>
      <c r="I156" s="55" t="s">
        <v>1330</v>
      </c>
      <c r="J156" s="56">
        <v>40</v>
      </c>
      <c r="K156" s="56" t="s">
        <v>1336</v>
      </c>
      <c r="L156" s="126">
        <v>21.07</v>
      </c>
      <c r="M156" s="126">
        <v>21.46</v>
      </c>
      <c r="N156" s="126">
        <v>22.080000000000002</v>
      </c>
      <c r="O156" s="126">
        <v>22.96</v>
      </c>
      <c r="P156" s="56">
        <v>5</v>
      </c>
      <c r="Q156" s="172"/>
      <c r="R156" s="57" t="str">
        <f>IF(Q156/J156=0,"-",Q156/J156)</f>
        <v>-</v>
      </c>
      <c r="S156" s="58">
        <f>IF(Q156&lt;10,O156*Q156,IF(Q156&lt;15,N156*Q156,IF(Q156&lt;J156,M156*Q156,L156*Q156)))</f>
        <v>0</v>
      </c>
      <c r="T156" s="259" t="s">
        <v>1870</v>
      </c>
      <c r="U156" s="272" t="s">
        <v>1593</v>
      </c>
      <c r="V156" s="273" t="s">
        <v>1724</v>
      </c>
      <c r="W156" s="223">
        <f>IF($B$32=1,,ROUNDUP(Таблица33[[#This Row],[Заказ корней, шт.
↓]]/5,0))</f>
        <v>0</v>
      </c>
      <c r="X156" s="202"/>
      <c r="Y156" s="224"/>
      <c r="Z156" s="240" t="s">
        <v>904</v>
      </c>
      <c r="AA156" s="164" t="s">
        <v>877</v>
      </c>
      <c r="AB156" s="164" t="s">
        <v>806</v>
      </c>
      <c r="AC156" s="3" t="s">
        <v>854</v>
      </c>
      <c r="AD156" s="3"/>
      <c r="AE156" s="63"/>
      <c r="AF156" s="241" t="s">
        <v>1465</v>
      </c>
      <c r="AG156" s="170" t="str">
        <f>IF(MOD(Таблица33[[#This Row],[Заказ корней, шт.
↓]],Таблица33[[#This Row],[Кратность заказа]])&gt;0,"Ошибка!","")</f>
        <v/>
      </c>
    </row>
    <row r="157" spans="1:33" s="37" customFormat="1" ht="15" hidden="1" customHeight="1">
      <c r="A157" s="48"/>
      <c r="B157" s="306" t="s">
        <v>1867</v>
      </c>
      <c r="C157" s="307" t="s">
        <v>1170</v>
      </c>
      <c r="D157" s="308" t="s">
        <v>816</v>
      </c>
      <c r="E157" s="319"/>
      <c r="F157" s="310" t="s">
        <v>1252</v>
      </c>
      <c r="G157" s="311" t="s">
        <v>93</v>
      </c>
      <c r="H157" s="320"/>
      <c r="I157" s="313" t="s">
        <v>1328</v>
      </c>
      <c r="J157" s="314">
        <v>75</v>
      </c>
      <c r="K157" s="314" t="s">
        <v>1336</v>
      </c>
      <c r="L157" s="315">
        <v>6.1899999999999995</v>
      </c>
      <c r="M157" s="315">
        <v>6.3599999999999994</v>
      </c>
      <c r="N157" s="315">
        <v>6.4799999999999995</v>
      </c>
      <c r="O157" s="315">
        <v>6.93</v>
      </c>
      <c r="P157" s="314">
        <v>5</v>
      </c>
      <c r="Q157" s="316"/>
      <c r="R157" s="317" t="str">
        <f t="shared" si="18"/>
        <v>-</v>
      </c>
      <c r="S157" s="318">
        <f t="shared" si="19"/>
        <v>0</v>
      </c>
      <c r="T157" s="305" t="s">
        <v>1868</v>
      </c>
      <c r="U157" s="272" t="s">
        <v>1594</v>
      </c>
      <c r="V157" s="273" t="s">
        <v>1725</v>
      </c>
      <c r="W157" s="223">
        <f>IF($B$32=1,,ROUNDUP(Таблица33[[#This Row],[Заказ корней, шт.
↓]]/5,0))</f>
        <v>0</v>
      </c>
      <c r="X157" s="202"/>
      <c r="Y157" s="224"/>
      <c r="Z157" s="240" t="s">
        <v>910</v>
      </c>
      <c r="AA157" s="164">
        <v>90</v>
      </c>
      <c r="AB157" s="164">
        <v>17</v>
      </c>
      <c r="AC157" s="3" t="s">
        <v>854</v>
      </c>
      <c r="AD157" s="3"/>
      <c r="AE157" s="63" t="s">
        <v>1282</v>
      </c>
      <c r="AF157" s="241" t="s">
        <v>867</v>
      </c>
      <c r="AG157" s="170" t="str">
        <f>IF(MOD(Таблица33[[#This Row],[Заказ корней, шт.
↓]],Таблица33[[#This Row],[Кратность заказа]])&gt;0,"Ошибка!","")</f>
        <v/>
      </c>
    </row>
    <row r="158" spans="1:33" s="37" customFormat="1" ht="15" customHeight="1">
      <c r="A158" s="48"/>
      <c r="B158" s="116" t="s">
        <v>1864</v>
      </c>
      <c r="C158" s="54" t="s">
        <v>980</v>
      </c>
      <c r="D158" s="174" t="s">
        <v>816</v>
      </c>
      <c r="E158" s="261"/>
      <c r="F158" s="176" t="s">
        <v>1252</v>
      </c>
      <c r="G158" s="169" t="s">
        <v>93</v>
      </c>
      <c r="H158" s="187"/>
      <c r="I158" s="55" t="s">
        <v>1328</v>
      </c>
      <c r="J158" s="56">
        <v>60</v>
      </c>
      <c r="K158" s="56" t="s">
        <v>1336</v>
      </c>
      <c r="L158" s="126">
        <v>6.1899999999999995</v>
      </c>
      <c r="M158" s="126">
        <v>6.3599999999999994</v>
      </c>
      <c r="N158" s="126">
        <v>6.4799999999999995</v>
      </c>
      <c r="O158" s="126">
        <v>6.93</v>
      </c>
      <c r="P158" s="56">
        <v>5</v>
      </c>
      <c r="Q158" s="172"/>
      <c r="R158" s="57" t="str">
        <f t="shared" si="18"/>
        <v>-</v>
      </c>
      <c r="S158" s="58">
        <f t="shared" si="19"/>
        <v>0</v>
      </c>
      <c r="T158" s="258" t="s">
        <v>842</v>
      </c>
      <c r="U158" s="272" t="s">
        <v>1594</v>
      </c>
      <c r="V158" s="273" t="s">
        <v>1725</v>
      </c>
      <c r="W158" s="223">
        <f>IF($B$32=1,,ROUNDUP(Таблица33[[#This Row],[Заказ корней, шт.
↓]]/5,0))</f>
        <v>0</v>
      </c>
      <c r="X158" s="202"/>
      <c r="Y158" s="224"/>
      <c r="Z158" s="240" t="s">
        <v>910</v>
      </c>
      <c r="AA158" s="164">
        <v>90</v>
      </c>
      <c r="AB158" s="164">
        <v>17</v>
      </c>
      <c r="AC158" s="3" t="s">
        <v>854</v>
      </c>
      <c r="AD158" s="3"/>
      <c r="AE158" s="63" t="s">
        <v>1282</v>
      </c>
      <c r="AF158" s="241" t="s">
        <v>867</v>
      </c>
      <c r="AG158" s="170" t="str">
        <f>IF(MOD(Таблица33[[#This Row],[Заказ корней, шт.
↓]],Таблица33[[#This Row],[Кратность заказа]])&gt;0,"Ошибка!","")</f>
        <v/>
      </c>
    </row>
    <row r="159" spans="1:33" s="37" customFormat="1" ht="15" hidden="1" customHeight="1">
      <c r="A159" s="48"/>
      <c r="B159" s="116" t="s">
        <v>1865</v>
      </c>
      <c r="C159" s="54" t="s">
        <v>1171</v>
      </c>
      <c r="D159" s="174" t="s">
        <v>816</v>
      </c>
      <c r="E159" s="261"/>
      <c r="F159" s="176" t="s">
        <v>1252</v>
      </c>
      <c r="G159" s="169" t="s">
        <v>93</v>
      </c>
      <c r="H159" s="187"/>
      <c r="I159" s="55" t="s">
        <v>1328</v>
      </c>
      <c r="J159" s="56">
        <v>50</v>
      </c>
      <c r="K159" s="56" t="s">
        <v>1336</v>
      </c>
      <c r="L159" s="126">
        <v>6.1899999999999995</v>
      </c>
      <c r="M159" s="126">
        <v>6.3599999999999994</v>
      </c>
      <c r="N159" s="126">
        <v>6.4799999999999995</v>
      </c>
      <c r="O159" s="126">
        <v>6.93</v>
      </c>
      <c r="P159" s="56">
        <v>5</v>
      </c>
      <c r="Q159" s="172"/>
      <c r="R159" s="57" t="str">
        <f t="shared" si="18"/>
        <v>-</v>
      </c>
      <c r="S159" s="58">
        <f t="shared" si="19"/>
        <v>0</v>
      </c>
      <c r="T159" s="258" t="s">
        <v>842</v>
      </c>
      <c r="U159" s="272" t="s">
        <v>1594</v>
      </c>
      <c r="V159" s="273" t="s">
        <v>1725</v>
      </c>
      <c r="W159" s="223">
        <f>IF($B$32=1,,ROUNDUP(Таблица33[[#This Row],[Заказ корней, шт.
↓]]/5,0))</f>
        <v>0</v>
      </c>
      <c r="X159" s="202"/>
      <c r="Y159" s="224"/>
      <c r="Z159" s="240" t="s">
        <v>910</v>
      </c>
      <c r="AA159" s="164">
        <v>90</v>
      </c>
      <c r="AB159" s="164">
        <v>17</v>
      </c>
      <c r="AC159" s="3" t="s">
        <v>854</v>
      </c>
      <c r="AD159" s="3"/>
      <c r="AE159" s="63" t="s">
        <v>1282</v>
      </c>
      <c r="AF159" s="241" t="s">
        <v>867</v>
      </c>
      <c r="AG159" s="170" t="str">
        <f>IF(MOD(Таблица33[[#This Row],[Заказ корней, шт.
↓]],Таблица33[[#This Row],[Кратность заказа]])&gt;0,"Ошибка!","")</f>
        <v/>
      </c>
    </row>
    <row r="160" spans="1:33" s="37" customFormat="1" ht="15" customHeight="1">
      <c r="A160" s="48"/>
      <c r="B160" s="116" t="s">
        <v>1864</v>
      </c>
      <c r="C160" s="54" t="s">
        <v>1172</v>
      </c>
      <c r="D160" s="174" t="s">
        <v>901</v>
      </c>
      <c r="E160" s="261"/>
      <c r="F160" s="176" t="s">
        <v>1252</v>
      </c>
      <c r="G160" s="169" t="s">
        <v>93</v>
      </c>
      <c r="H160" s="187"/>
      <c r="I160" s="55" t="s">
        <v>1328</v>
      </c>
      <c r="J160" s="56">
        <v>60</v>
      </c>
      <c r="K160" s="56" t="s">
        <v>1337</v>
      </c>
      <c r="L160" s="125">
        <v>588</v>
      </c>
      <c r="M160" s="125">
        <v>604</v>
      </c>
      <c r="N160" s="125">
        <v>615</v>
      </c>
      <c r="O160" s="125">
        <v>658</v>
      </c>
      <c r="P160" s="56">
        <v>5</v>
      </c>
      <c r="Q160" s="172"/>
      <c r="R160" s="57" t="str">
        <f t="shared" si="18"/>
        <v>-</v>
      </c>
      <c r="S160" s="65">
        <f t="shared" si="19"/>
        <v>0</v>
      </c>
      <c r="T160" s="258" t="s">
        <v>842</v>
      </c>
      <c r="U160" s="272" t="s">
        <v>1594</v>
      </c>
      <c r="V160" s="273" t="s">
        <v>1725</v>
      </c>
      <c r="W160" s="223">
        <f>IF($B$32=1,,ROUNDUP(Таблица33[[#This Row],[Заказ корней, шт.
↓]]/5,0))</f>
        <v>0</v>
      </c>
      <c r="X160" s="202"/>
      <c r="Y160" s="224"/>
      <c r="Z160" s="240" t="s">
        <v>910</v>
      </c>
      <c r="AA160" s="164">
        <v>90</v>
      </c>
      <c r="AB160" s="164">
        <v>17</v>
      </c>
      <c r="AC160" s="3" t="s">
        <v>854</v>
      </c>
      <c r="AD160" s="3"/>
      <c r="AE160" s="63" t="s">
        <v>1282</v>
      </c>
      <c r="AF160" s="241" t="s">
        <v>867</v>
      </c>
      <c r="AG160" s="170" t="str">
        <f>IF(MOD(Таблица33[[#This Row],[Заказ корней, шт.
↓]],Таблица33[[#This Row],[Кратность заказа]])&gt;0,"Ошибка!","")</f>
        <v/>
      </c>
    </row>
    <row r="161" spans="1:33" s="37" customFormat="1" ht="15" customHeight="1">
      <c r="A161" s="48"/>
      <c r="B161" s="116" t="s">
        <v>1864</v>
      </c>
      <c r="C161" s="54" t="s">
        <v>1173</v>
      </c>
      <c r="D161" s="174" t="s">
        <v>816</v>
      </c>
      <c r="E161" s="261"/>
      <c r="F161" s="176" t="s">
        <v>1252</v>
      </c>
      <c r="G161" s="169" t="s">
        <v>93</v>
      </c>
      <c r="H161" s="187"/>
      <c r="I161" s="55" t="s">
        <v>1330</v>
      </c>
      <c r="J161" s="56">
        <v>50</v>
      </c>
      <c r="K161" s="56" t="s">
        <v>1336</v>
      </c>
      <c r="L161" s="126">
        <v>8.75</v>
      </c>
      <c r="M161" s="126">
        <v>8.99</v>
      </c>
      <c r="N161" s="126">
        <v>9.15</v>
      </c>
      <c r="O161" s="126">
        <v>9.7899999999999991</v>
      </c>
      <c r="P161" s="56">
        <v>5</v>
      </c>
      <c r="Q161" s="172"/>
      <c r="R161" s="57" t="str">
        <f t="shared" si="18"/>
        <v>-</v>
      </c>
      <c r="S161" s="58">
        <f t="shared" si="19"/>
        <v>0</v>
      </c>
      <c r="T161" s="258" t="s">
        <v>842</v>
      </c>
      <c r="U161" s="272" t="s">
        <v>1594</v>
      </c>
      <c r="V161" s="273" t="s">
        <v>1725</v>
      </c>
      <c r="W161" s="223">
        <f>IF($B$32=1,,ROUNDUP(Таблица33[[#This Row],[Заказ корней, шт.
↓]]/5,0))</f>
        <v>0</v>
      </c>
      <c r="X161" s="202"/>
      <c r="Y161" s="224"/>
      <c r="Z161" s="240" t="s">
        <v>910</v>
      </c>
      <c r="AA161" s="164">
        <v>90</v>
      </c>
      <c r="AB161" s="164">
        <v>17</v>
      </c>
      <c r="AC161" s="3" t="s">
        <v>854</v>
      </c>
      <c r="AD161" s="3"/>
      <c r="AE161" s="63" t="s">
        <v>1282</v>
      </c>
      <c r="AF161" s="241" t="s">
        <v>867</v>
      </c>
      <c r="AG161" s="170" t="str">
        <f>IF(MOD(Таблица33[[#This Row],[Заказ корней, шт.
↓]],Таблица33[[#This Row],[Кратность заказа]])&gt;0,"Ошибка!","")</f>
        <v/>
      </c>
    </row>
    <row r="162" spans="1:33" s="37" customFormat="1" ht="15" customHeight="1">
      <c r="A162" s="48"/>
      <c r="B162" s="116" t="s">
        <v>1864</v>
      </c>
      <c r="C162" s="54" t="s">
        <v>1174</v>
      </c>
      <c r="D162" s="174" t="s">
        <v>901</v>
      </c>
      <c r="E162" s="261"/>
      <c r="F162" s="176" t="s">
        <v>1252</v>
      </c>
      <c r="G162" s="169" t="s">
        <v>93</v>
      </c>
      <c r="H162" s="187"/>
      <c r="I162" s="55" t="s">
        <v>1330</v>
      </c>
      <c r="J162" s="56">
        <v>40</v>
      </c>
      <c r="K162" s="56" t="s">
        <v>1337</v>
      </c>
      <c r="L162" s="125">
        <v>831</v>
      </c>
      <c r="M162" s="125">
        <v>854</v>
      </c>
      <c r="N162" s="125">
        <v>870</v>
      </c>
      <c r="O162" s="125">
        <v>930</v>
      </c>
      <c r="P162" s="56">
        <v>5</v>
      </c>
      <c r="Q162" s="172"/>
      <c r="R162" s="57" t="str">
        <f t="shared" si="18"/>
        <v>-</v>
      </c>
      <c r="S162" s="65">
        <f t="shared" si="19"/>
        <v>0</v>
      </c>
      <c r="T162" s="258" t="s">
        <v>842</v>
      </c>
      <c r="U162" s="272" t="s">
        <v>1594</v>
      </c>
      <c r="V162" s="273" t="s">
        <v>1725</v>
      </c>
      <c r="W162" s="223">
        <f>IF($B$32=1,,ROUNDUP(Таблица33[[#This Row],[Заказ корней, шт.
↓]]/5,0))</f>
        <v>0</v>
      </c>
      <c r="X162" s="202"/>
      <c r="Y162" s="224"/>
      <c r="Z162" s="240" t="s">
        <v>910</v>
      </c>
      <c r="AA162" s="164">
        <v>90</v>
      </c>
      <c r="AB162" s="164">
        <v>17</v>
      </c>
      <c r="AC162" s="3" t="s">
        <v>854</v>
      </c>
      <c r="AD162" s="3"/>
      <c r="AE162" s="63" t="s">
        <v>1282</v>
      </c>
      <c r="AF162" s="241" t="s">
        <v>867</v>
      </c>
      <c r="AG162" s="170" t="str">
        <f>IF(MOD(Таблица33[[#This Row],[Заказ корней, шт.
↓]],Таблица33[[#This Row],[Кратность заказа]])&gt;0,"Ошибка!","")</f>
        <v/>
      </c>
    </row>
    <row r="163" spans="1:33" s="37" customFormat="1" ht="15" customHeight="1">
      <c r="A163" s="48"/>
      <c r="B163" s="116" t="s">
        <v>1864</v>
      </c>
      <c r="C163" s="54" t="s">
        <v>1362</v>
      </c>
      <c r="D163" s="174" t="s">
        <v>816</v>
      </c>
      <c r="E163" s="261"/>
      <c r="F163" s="176" t="s">
        <v>1252</v>
      </c>
      <c r="G163" s="169" t="s">
        <v>93</v>
      </c>
      <c r="H163" s="200" t="s">
        <v>1517</v>
      </c>
      <c r="I163" s="55" t="s">
        <v>1329</v>
      </c>
      <c r="J163" s="56">
        <v>20</v>
      </c>
      <c r="K163" s="56" t="s">
        <v>1336</v>
      </c>
      <c r="L163" s="126">
        <v>15.01</v>
      </c>
      <c r="M163" s="126">
        <v>15.43</v>
      </c>
      <c r="N163" s="126">
        <v>15.72</v>
      </c>
      <c r="O163" s="126">
        <v>16.810000000000002</v>
      </c>
      <c r="P163" s="56">
        <v>5</v>
      </c>
      <c r="Q163" s="172"/>
      <c r="R163" s="57" t="str">
        <f t="shared" si="18"/>
        <v>-</v>
      </c>
      <c r="S163" s="58">
        <f t="shared" si="19"/>
        <v>0</v>
      </c>
      <c r="T163" s="258" t="s">
        <v>842</v>
      </c>
      <c r="U163" s="272" t="s">
        <v>1594</v>
      </c>
      <c r="V163" s="273" t="s">
        <v>1725</v>
      </c>
      <c r="W163" s="223">
        <f>IF($B$32=1,,ROUNDUP(Таблица33[[#This Row],[Заказ корней, шт.
↓]]/5,0))</f>
        <v>0</v>
      </c>
      <c r="X163" s="202"/>
      <c r="Y163" s="224"/>
      <c r="Z163" s="240" t="s">
        <v>910</v>
      </c>
      <c r="AA163" s="164">
        <v>90</v>
      </c>
      <c r="AB163" s="164">
        <v>17</v>
      </c>
      <c r="AC163" s="3" t="s">
        <v>854</v>
      </c>
      <c r="AD163" s="3"/>
      <c r="AE163" s="63" t="s">
        <v>1282</v>
      </c>
      <c r="AF163" s="241" t="s">
        <v>867</v>
      </c>
      <c r="AG163" s="170" t="str">
        <f>IF(MOD(Таблица33[[#This Row],[Заказ корней, шт.
↓]],Таблица33[[#This Row],[Кратность заказа]])&gt;0,"Ошибка!","")</f>
        <v/>
      </c>
    </row>
    <row r="164" spans="1:33" s="37" customFormat="1" ht="15" customHeight="1">
      <c r="A164" s="48"/>
      <c r="B164" s="116" t="s">
        <v>1864</v>
      </c>
      <c r="C164" s="54" t="s">
        <v>984</v>
      </c>
      <c r="D164" s="174" t="s">
        <v>816</v>
      </c>
      <c r="E164" s="261"/>
      <c r="F164" s="176" t="s">
        <v>1252</v>
      </c>
      <c r="G164" s="169" t="s">
        <v>104</v>
      </c>
      <c r="H164" s="187"/>
      <c r="I164" s="55" t="s">
        <v>1330</v>
      </c>
      <c r="J164" s="56">
        <v>50</v>
      </c>
      <c r="K164" s="56" t="s">
        <v>1336</v>
      </c>
      <c r="L164" s="126">
        <v>5.8199999999999994</v>
      </c>
      <c r="M164" s="126">
        <v>5.9799999999999995</v>
      </c>
      <c r="N164" s="126">
        <v>6.09</v>
      </c>
      <c r="O164" s="126">
        <v>6.51</v>
      </c>
      <c r="P164" s="56">
        <v>5</v>
      </c>
      <c r="Q164" s="172"/>
      <c r="R164" s="57" t="str">
        <f t="shared" si="18"/>
        <v>-</v>
      </c>
      <c r="S164" s="58">
        <f t="shared" si="19"/>
        <v>0</v>
      </c>
      <c r="T164" s="258" t="s">
        <v>842</v>
      </c>
      <c r="U164" s="272" t="s">
        <v>1595</v>
      </c>
      <c r="V164" s="273" t="s">
        <v>1726</v>
      </c>
      <c r="W164" s="223">
        <f>IF($B$32=1,,ROUNDUP(Таблица33[[#This Row],[Заказ корней, шт.
↓]]/5,0))</f>
        <v>0</v>
      </c>
      <c r="X164" s="202"/>
      <c r="Y164" s="224"/>
      <c r="Z164" s="240" t="s">
        <v>805</v>
      </c>
      <c r="AA164" s="164">
        <v>90</v>
      </c>
      <c r="AB164" s="164" t="s">
        <v>888</v>
      </c>
      <c r="AC164" s="3" t="s">
        <v>854</v>
      </c>
      <c r="AD164" s="3"/>
      <c r="AE164" s="63" t="s">
        <v>1283</v>
      </c>
      <c r="AF164" s="241" t="s">
        <v>1344</v>
      </c>
      <c r="AG164" s="170" t="str">
        <f>IF(MOD(Таблица33[[#This Row],[Заказ корней, шт.
↓]],Таблица33[[#This Row],[Кратность заказа]])&gt;0,"Ошибка!","")</f>
        <v/>
      </c>
    </row>
    <row r="165" spans="1:33" s="37" customFormat="1" ht="15" customHeight="1">
      <c r="A165" s="48"/>
      <c r="B165" s="116" t="s">
        <v>1864</v>
      </c>
      <c r="C165" s="54" t="s">
        <v>1175</v>
      </c>
      <c r="D165" s="174" t="s">
        <v>901</v>
      </c>
      <c r="E165" s="261"/>
      <c r="F165" s="176" t="s">
        <v>1252</v>
      </c>
      <c r="G165" s="169" t="s">
        <v>104</v>
      </c>
      <c r="H165" s="187"/>
      <c r="I165" s="55" t="s">
        <v>1330</v>
      </c>
      <c r="J165" s="56">
        <v>40</v>
      </c>
      <c r="K165" s="56" t="s">
        <v>1337</v>
      </c>
      <c r="L165" s="125">
        <v>552</v>
      </c>
      <c r="M165" s="125">
        <v>567</v>
      </c>
      <c r="N165" s="125">
        <v>578</v>
      </c>
      <c r="O165" s="125">
        <v>618</v>
      </c>
      <c r="P165" s="56">
        <v>5</v>
      </c>
      <c r="Q165" s="172"/>
      <c r="R165" s="57" t="str">
        <f t="shared" si="18"/>
        <v>-</v>
      </c>
      <c r="S165" s="65">
        <f t="shared" si="19"/>
        <v>0</v>
      </c>
      <c r="T165" s="258" t="s">
        <v>842</v>
      </c>
      <c r="U165" s="272" t="s">
        <v>1595</v>
      </c>
      <c r="V165" s="273" t="s">
        <v>1726</v>
      </c>
      <c r="W165" s="223">
        <f>IF($B$32=1,,ROUNDUP(Таблица33[[#This Row],[Заказ корней, шт.
↓]]/5,0))</f>
        <v>0</v>
      </c>
      <c r="X165" s="202"/>
      <c r="Y165" s="224"/>
      <c r="Z165" s="240" t="s">
        <v>805</v>
      </c>
      <c r="AA165" s="164">
        <v>90</v>
      </c>
      <c r="AB165" s="164" t="s">
        <v>888</v>
      </c>
      <c r="AC165" s="3" t="s">
        <v>854</v>
      </c>
      <c r="AD165" s="3"/>
      <c r="AE165" s="63" t="s">
        <v>1283</v>
      </c>
      <c r="AF165" s="241" t="s">
        <v>1344</v>
      </c>
      <c r="AG165" s="170" t="str">
        <f>IF(MOD(Таблица33[[#This Row],[Заказ корней, шт.
↓]],Таблица33[[#This Row],[Кратность заказа]])&gt;0,"Ошибка!","")</f>
        <v/>
      </c>
    </row>
    <row r="166" spans="1:33" s="37" customFormat="1" ht="15" customHeight="1">
      <c r="A166" s="48"/>
      <c r="B166" s="116" t="s">
        <v>1864</v>
      </c>
      <c r="C166" s="54" t="s">
        <v>1856</v>
      </c>
      <c r="D166" s="174" t="s">
        <v>901</v>
      </c>
      <c r="E166" s="261"/>
      <c r="F166" s="176" t="s">
        <v>1252</v>
      </c>
      <c r="G166" s="169" t="s">
        <v>245</v>
      </c>
      <c r="H166" s="187"/>
      <c r="I166" s="55" t="s">
        <v>1328</v>
      </c>
      <c r="J166" s="56">
        <v>60</v>
      </c>
      <c r="K166" s="56" t="s">
        <v>1337</v>
      </c>
      <c r="L166" s="125">
        <v>550</v>
      </c>
      <c r="M166" s="125">
        <v>565</v>
      </c>
      <c r="N166" s="125">
        <v>575</v>
      </c>
      <c r="O166" s="125">
        <v>615</v>
      </c>
      <c r="P166" s="56">
        <v>5</v>
      </c>
      <c r="Q166" s="172"/>
      <c r="R166" s="57" t="str">
        <f t="shared" ref="R166" si="26">IF(Q166/J166=0,"-",Q166/J166)</f>
        <v>-</v>
      </c>
      <c r="S166" s="65">
        <f t="shared" ref="S166" si="27">IF(Q166&lt;10,O166*Q166,IF(Q166&lt;15,N166*Q166,IF(Q166&lt;J166,M166*Q166,L166*Q166)))</f>
        <v>0</v>
      </c>
      <c r="T166" s="258" t="s">
        <v>842</v>
      </c>
      <c r="U166" s="272" t="s">
        <v>1595</v>
      </c>
      <c r="V166" s="273" t="s">
        <v>1726</v>
      </c>
      <c r="W166" s="223">
        <f>IF($B$32=1,,ROUNDUP(Таблица33[[#This Row],[Заказ корней, шт.
↓]]/5,0))</f>
        <v>0</v>
      </c>
      <c r="X166" s="202"/>
      <c r="Y166" s="224"/>
      <c r="Z166" s="240"/>
      <c r="AA166" s="164"/>
      <c r="AB166" s="164"/>
      <c r="AC166" s="3"/>
      <c r="AD166" s="3"/>
      <c r="AE166" s="63"/>
      <c r="AF166" s="241"/>
      <c r="AG166" s="170" t="str">
        <f>IF(MOD(Таблица33[[#This Row],[Заказ корней, шт.
↓]],Таблица33[[#This Row],[Кратность заказа]])&gt;0,"Ошибка!","")</f>
        <v/>
      </c>
    </row>
    <row r="167" spans="1:33" s="37" customFormat="1" ht="15" customHeight="1">
      <c r="A167" s="48"/>
      <c r="B167" s="116" t="s">
        <v>1864</v>
      </c>
      <c r="C167" s="54" t="s">
        <v>1176</v>
      </c>
      <c r="D167" s="174" t="s">
        <v>816</v>
      </c>
      <c r="E167" s="261"/>
      <c r="F167" s="176" t="s">
        <v>1252</v>
      </c>
      <c r="G167" s="169" t="s">
        <v>116</v>
      </c>
      <c r="H167" s="187"/>
      <c r="I167" s="55" t="s">
        <v>1328</v>
      </c>
      <c r="J167" s="56">
        <v>50</v>
      </c>
      <c r="K167" s="56" t="s">
        <v>1336</v>
      </c>
      <c r="L167" s="126">
        <v>9</v>
      </c>
      <c r="M167" s="126">
        <v>9.25</v>
      </c>
      <c r="N167" s="126">
        <v>9.43</v>
      </c>
      <c r="O167" s="126">
        <v>10.08</v>
      </c>
      <c r="P167" s="56">
        <v>5</v>
      </c>
      <c r="Q167" s="172"/>
      <c r="R167" s="57" t="str">
        <f t="shared" si="18"/>
        <v>-</v>
      </c>
      <c r="S167" s="58">
        <f t="shared" si="19"/>
        <v>0</v>
      </c>
      <c r="T167" s="258" t="s">
        <v>842</v>
      </c>
      <c r="U167" s="272" t="s">
        <v>1596</v>
      </c>
      <c r="V167" s="273" t="s">
        <v>1727</v>
      </c>
      <c r="W167" s="223">
        <f>IF($B$32=1,,ROUNDUP(Таблица33[[#This Row],[Заказ корней, шт.
↓]]/5,0))</f>
        <v>0</v>
      </c>
      <c r="X167" s="202"/>
      <c r="Y167" s="224"/>
      <c r="Z167" s="240" t="s">
        <v>910</v>
      </c>
      <c r="AA167" s="164" t="s">
        <v>941</v>
      </c>
      <c r="AB167" s="164">
        <v>16</v>
      </c>
      <c r="AC167" s="3" t="s">
        <v>854</v>
      </c>
      <c r="AD167" s="3" t="s">
        <v>878</v>
      </c>
      <c r="AE167" s="63" t="s">
        <v>1284</v>
      </c>
      <c r="AF167" s="241" t="s">
        <v>1409</v>
      </c>
      <c r="AG167" s="170" t="str">
        <f>IF(MOD(Таблица33[[#This Row],[Заказ корней, шт.
↓]],Таблица33[[#This Row],[Кратность заказа]])&gt;0,"Ошибка!","")</f>
        <v/>
      </c>
    </row>
    <row r="168" spans="1:33" s="37" customFormat="1" ht="15" hidden="1" customHeight="1">
      <c r="A168" s="48"/>
      <c r="B168" s="306" t="s">
        <v>1866</v>
      </c>
      <c r="C168" s="307" t="s">
        <v>1177</v>
      </c>
      <c r="D168" s="308" t="s">
        <v>816</v>
      </c>
      <c r="E168" s="319"/>
      <c r="F168" s="310" t="s">
        <v>1252</v>
      </c>
      <c r="G168" s="311" t="s">
        <v>116</v>
      </c>
      <c r="H168" s="320"/>
      <c r="I168" s="313" t="s">
        <v>1330</v>
      </c>
      <c r="J168" s="314">
        <v>50</v>
      </c>
      <c r="K168" s="314" t="s">
        <v>1336</v>
      </c>
      <c r="L168" s="315">
        <v>10.029999999999999</v>
      </c>
      <c r="M168" s="315">
        <v>10.31</v>
      </c>
      <c r="N168" s="315">
        <v>10.5</v>
      </c>
      <c r="O168" s="315">
        <v>11.23</v>
      </c>
      <c r="P168" s="314">
        <v>5</v>
      </c>
      <c r="Q168" s="316"/>
      <c r="R168" s="317" t="str">
        <f t="shared" si="18"/>
        <v>-</v>
      </c>
      <c r="S168" s="318">
        <f t="shared" si="19"/>
        <v>0</v>
      </c>
      <c r="T168" s="305" t="s">
        <v>1868</v>
      </c>
      <c r="U168" s="272" t="s">
        <v>1596</v>
      </c>
      <c r="V168" s="273" t="s">
        <v>1727</v>
      </c>
      <c r="W168" s="223">
        <f>IF($B$32=1,,ROUNDUP(Таблица33[[#This Row],[Заказ корней, шт.
↓]]/5,0))</f>
        <v>0</v>
      </c>
      <c r="X168" s="202"/>
      <c r="Y168" s="224"/>
      <c r="Z168" s="240" t="s">
        <v>910</v>
      </c>
      <c r="AA168" s="164" t="s">
        <v>941</v>
      </c>
      <c r="AB168" s="164">
        <v>16</v>
      </c>
      <c r="AC168" s="3" t="s">
        <v>854</v>
      </c>
      <c r="AD168" s="3" t="s">
        <v>878</v>
      </c>
      <c r="AE168" s="63" t="s">
        <v>1284</v>
      </c>
      <c r="AF168" s="241" t="s">
        <v>1409</v>
      </c>
      <c r="AG168" s="170" t="str">
        <f>IF(MOD(Таблица33[[#This Row],[Заказ корней, шт.
↓]],Таблица33[[#This Row],[Кратность заказа]])&gt;0,"Ошибка!","")</f>
        <v/>
      </c>
    </row>
    <row r="169" spans="1:33" s="37" customFormat="1" ht="15" hidden="1" customHeight="1">
      <c r="A169" s="48"/>
      <c r="B169" s="306" t="s">
        <v>1867</v>
      </c>
      <c r="C169" s="307" t="s">
        <v>989</v>
      </c>
      <c r="D169" s="308" t="s">
        <v>816</v>
      </c>
      <c r="E169" s="319"/>
      <c r="F169" s="310" t="s">
        <v>1252</v>
      </c>
      <c r="G169" s="311" t="s">
        <v>196</v>
      </c>
      <c r="H169" s="320"/>
      <c r="I169" s="313" t="s">
        <v>1330</v>
      </c>
      <c r="J169" s="314">
        <v>35</v>
      </c>
      <c r="K169" s="314" t="s">
        <v>1336</v>
      </c>
      <c r="L169" s="315">
        <v>5.8199999999999994</v>
      </c>
      <c r="M169" s="315">
        <v>5.9799999999999995</v>
      </c>
      <c r="N169" s="315">
        <v>6.09</v>
      </c>
      <c r="O169" s="315">
        <v>6.51</v>
      </c>
      <c r="P169" s="314">
        <v>5</v>
      </c>
      <c r="Q169" s="316"/>
      <c r="R169" s="317" t="str">
        <f t="shared" si="18"/>
        <v>-</v>
      </c>
      <c r="S169" s="318">
        <f t="shared" si="19"/>
        <v>0</v>
      </c>
      <c r="T169" s="305" t="s">
        <v>1868</v>
      </c>
      <c r="U169" s="272" t="s">
        <v>1597</v>
      </c>
      <c r="V169" s="273" t="s">
        <v>1728</v>
      </c>
      <c r="W169" s="223">
        <f>IF($B$32=1,,ROUNDUP(Таблица33[[#This Row],[Заказ корней, шт.
↓]]/5,0))</f>
        <v>0</v>
      </c>
      <c r="X169" s="202"/>
      <c r="Y169" s="224"/>
      <c r="Z169" s="240" t="s">
        <v>904</v>
      </c>
      <c r="AA169" s="164" t="s">
        <v>889</v>
      </c>
      <c r="AB169" s="164">
        <v>19</v>
      </c>
      <c r="AC169" s="3" t="s">
        <v>854</v>
      </c>
      <c r="AD169" s="3" t="s">
        <v>878</v>
      </c>
      <c r="AE169" s="63" t="s">
        <v>1285</v>
      </c>
      <c r="AF169" s="241" t="s">
        <v>1457</v>
      </c>
      <c r="AG169" s="170" t="str">
        <f>IF(MOD(Таблица33[[#This Row],[Заказ корней, шт.
↓]],Таблица33[[#This Row],[Кратность заказа]])&gt;0,"Ошибка!","")</f>
        <v/>
      </c>
    </row>
    <row r="170" spans="1:33" s="37" customFormat="1" ht="15" customHeight="1">
      <c r="A170" s="48"/>
      <c r="B170" s="116" t="s">
        <v>1864</v>
      </c>
      <c r="C170" s="54" t="s">
        <v>1836</v>
      </c>
      <c r="D170" s="174" t="s">
        <v>816</v>
      </c>
      <c r="E170" s="261"/>
      <c r="F170" s="176" t="s">
        <v>1252</v>
      </c>
      <c r="G170" s="169" t="s">
        <v>196</v>
      </c>
      <c r="H170" s="187"/>
      <c r="I170" s="55" t="s">
        <v>1330</v>
      </c>
      <c r="J170" s="56">
        <v>50</v>
      </c>
      <c r="K170" s="56" t="s">
        <v>1336</v>
      </c>
      <c r="L170" s="126">
        <v>5.8199999999999994</v>
      </c>
      <c r="M170" s="126">
        <v>5.9799999999999995</v>
      </c>
      <c r="N170" s="126">
        <v>6.09</v>
      </c>
      <c r="O170" s="126">
        <v>6.51</v>
      </c>
      <c r="P170" s="56">
        <v>5</v>
      </c>
      <c r="Q170" s="172"/>
      <c r="R170" s="57" t="str">
        <f t="shared" ref="R170:R171" si="28">IF(Q170/J170=0,"-",Q170/J170)</f>
        <v>-</v>
      </c>
      <c r="S170" s="58">
        <f t="shared" ref="S170:S171" si="29">IF(Q170&lt;10,O170*Q170,IF(Q170&lt;15,N170*Q170,IF(Q170&lt;J170,M170*Q170,L170*Q170)))</f>
        <v>0</v>
      </c>
      <c r="T170" s="258" t="s">
        <v>842</v>
      </c>
      <c r="U170" s="272" t="s">
        <v>1597</v>
      </c>
      <c r="V170" s="273" t="s">
        <v>1728</v>
      </c>
      <c r="W170" s="223">
        <f>IF($B$32=1,,ROUNDUP(Таблица33[[#This Row],[Заказ корней, шт.
↓]]/5,0))</f>
        <v>0</v>
      </c>
      <c r="X170" s="202"/>
      <c r="Y170" s="224"/>
      <c r="Z170" s="240" t="s">
        <v>904</v>
      </c>
      <c r="AA170" s="164" t="s">
        <v>889</v>
      </c>
      <c r="AB170" s="164">
        <v>19</v>
      </c>
      <c r="AC170" s="3" t="s">
        <v>854</v>
      </c>
      <c r="AD170" s="3" t="s">
        <v>878</v>
      </c>
      <c r="AE170" s="63" t="s">
        <v>1285</v>
      </c>
      <c r="AF170" s="241" t="s">
        <v>1457</v>
      </c>
      <c r="AG170" s="170" t="str">
        <f>IF(MOD(Таблица33[[#This Row],[Заказ корней, шт.
↓]],Таблица33[[#This Row],[Кратность заказа]])&gt;0,"Ошибка!","")</f>
        <v/>
      </c>
    </row>
    <row r="171" spans="1:33" s="37" customFormat="1" ht="15" customHeight="1">
      <c r="A171" s="48"/>
      <c r="B171" s="116" t="s">
        <v>1864</v>
      </c>
      <c r="C171" s="54" t="s">
        <v>1857</v>
      </c>
      <c r="D171" s="174" t="s">
        <v>901</v>
      </c>
      <c r="E171" s="261"/>
      <c r="F171" s="176" t="s">
        <v>1252</v>
      </c>
      <c r="G171" s="169" t="s">
        <v>72</v>
      </c>
      <c r="H171" s="187"/>
      <c r="I171" s="55" t="s">
        <v>1330</v>
      </c>
      <c r="J171" s="56">
        <v>40</v>
      </c>
      <c r="K171" s="56" t="s">
        <v>1337</v>
      </c>
      <c r="L171" s="125">
        <v>1081</v>
      </c>
      <c r="M171" s="125">
        <v>1111</v>
      </c>
      <c r="N171" s="125">
        <v>1131</v>
      </c>
      <c r="O171" s="125">
        <v>1210</v>
      </c>
      <c r="P171" s="56">
        <v>5</v>
      </c>
      <c r="Q171" s="172"/>
      <c r="R171" s="57" t="str">
        <f t="shared" si="28"/>
        <v>-</v>
      </c>
      <c r="S171" s="65">
        <f t="shared" si="29"/>
        <v>0</v>
      </c>
      <c r="T171" s="258" t="s">
        <v>842</v>
      </c>
      <c r="U171" s="272" t="s">
        <v>1595</v>
      </c>
      <c r="V171" s="273" t="s">
        <v>1726</v>
      </c>
      <c r="W171" s="223">
        <f>IF($B$32=1,,ROUNDUP(Таблица33[[#This Row],[Заказ корней, шт.
↓]]/5,0))</f>
        <v>0</v>
      </c>
      <c r="X171" s="202"/>
      <c r="Y171" s="224"/>
      <c r="Z171" s="240"/>
      <c r="AA171" s="164"/>
      <c r="AB171" s="164"/>
      <c r="AC171" s="3"/>
      <c r="AD171" s="3"/>
      <c r="AE171" s="63"/>
      <c r="AF171" s="241"/>
      <c r="AG171" s="170" t="str">
        <f>IF(MOD(Таблица33[[#This Row],[Заказ корней, шт.
↓]],Таблица33[[#This Row],[Кратность заказа]])&gt;0,"Ошибка!","")</f>
        <v/>
      </c>
    </row>
    <row r="172" spans="1:33" s="37" customFormat="1" ht="15" customHeight="1">
      <c r="A172" s="48"/>
      <c r="B172" s="116" t="s">
        <v>1864</v>
      </c>
      <c r="C172" s="54" t="s">
        <v>1240</v>
      </c>
      <c r="D172" s="174" t="s">
        <v>816</v>
      </c>
      <c r="E172" s="261"/>
      <c r="F172" s="176" t="s">
        <v>1252</v>
      </c>
      <c r="G172" s="169" t="s">
        <v>198</v>
      </c>
      <c r="H172" s="187"/>
      <c r="I172" s="55" t="s">
        <v>1328</v>
      </c>
      <c r="J172" s="56">
        <v>50</v>
      </c>
      <c r="K172" s="56" t="s">
        <v>1336</v>
      </c>
      <c r="L172" s="126">
        <v>9.16</v>
      </c>
      <c r="M172" s="126">
        <v>9.41</v>
      </c>
      <c r="N172" s="126">
        <v>9.58</v>
      </c>
      <c r="O172" s="126">
        <v>10.25</v>
      </c>
      <c r="P172" s="56">
        <v>5</v>
      </c>
      <c r="Q172" s="172"/>
      <c r="R172" s="57" t="str">
        <f>IF(Q172/J172=0,"-",Q172/J172)</f>
        <v>-</v>
      </c>
      <c r="S172" s="58">
        <f>IF(Q172&lt;10,O172*Q172,IF(Q172&lt;15,N172*Q172,IF(Q172&lt;J172,M172*Q172,L172*Q172)))</f>
        <v>0</v>
      </c>
      <c r="T172" s="258" t="s">
        <v>842</v>
      </c>
      <c r="U172" s="272" t="s">
        <v>1598</v>
      </c>
      <c r="V172" s="273" t="s">
        <v>1729</v>
      </c>
      <c r="W172" s="223">
        <f>IF($B$32=1,,ROUNDUP(Таблица33[[#This Row],[Заказ корней, шт.
↓]]/5,0))</f>
        <v>0</v>
      </c>
      <c r="X172" s="202"/>
      <c r="Y172" s="224"/>
      <c r="Z172" s="240" t="s">
        <v>904</v>
      </c>
      <c r="AA172" s="164" t="s">
        <v>882</v>
      </c>
      <c r="AB172" s="164" t="s">
        <v>907</v>
      </c>
      <c r="AC172" s="3" t="s">
        <v>854</v>
      </c>
      <c r="AD172" s="3" t="s">
        <v>878</v>
      </c>
      <c r="AE172" s="63"/>
      <c r="AF172" s="241" t="s">
        <v>1442</v>
      </c>
      <c r="AG172" s="170" t="str">
        <f>IF(MOD(Таблица33[[#This Row],[Заказ корней, шт.
↓]],Таблица33[[#This Row],[Кратность заказа]])&gt;0,"Ошибка!","")</f>
        <v/>
      </c>
    </row>
    <row r="173" spans="1:33" s="37" customFormat="1" ht="15" hidden="1" customHeight="1">
      <c r="A173" s="48"/>
      <c r="B173" s="306" t="s">
        <v>1867</v>
      </c>
      <c r="C173" s="307" t="s">
        <v>990</v>
      </c>
      <c r="D173" s="308" t="s">
        <v>816</v>
      </c>
      <c r="E173" s="319"/>
      <c r="F173" s="310" t="s">
        <v>1252</v>
      </c>
      <c r="G173" s="311" t="s">
        <v>122</v>
      </c>
      <c r="H173" s="320"/>
      <c r="I173" s="313" t="s">
        <v>1330</v>
      </c>
      <c r="J173" s="314">
        <v>50</v>
      </c>
      <c r="K173" s="314" t="s">
        <v>1336</v>
      </c>
      <c r="L173" s="315">
        <v>21.180000000000003</v>
      </c>
      <c r="M173" s="315">
        <v>21.580000000000002</v>
      </c>
      <c r="N173" s="315">
        <v>22.200000000000003</v>
      </c>
      <c r="O173" s="315">
        <v>23.080000000000002</v>
      </c>
      <c r="P173" s="314">
        <v>5</v>
      </c>
      <c r="Q173" s="316"/>
      <c r="R173" s="317" t="str">
        <f t="shared" si="18"/>
        <v>-</v>
      </c>
      <c r="S173" s="318">
        <f t="shared" si="19"/>
        <v>0</v>
      </c>
      <c r="T173" s="305" t="s">
        <v>1868</v>
      </c>
      <c r="U173" s="272" t="s">
        <v>1599</v>
      </c>
      <c r="V173" s="273" t="s">
        <v>1730</v>
      </c>
      <c r="W173" s="223">
        <f>IF($B$32=1,,ROUNDUP(Таблица33[[#This Row],[Заказ корней, шт.
↓]]/5,0))</f>
        <v>0</v>
      </c>
      <c r="X173" s="202"/>
      <c r="Y173" s="224"/>
      <c r="Z173" s="240" t="s">
        <v>807</v>
      </c>
      <c r="AA173" s="164" t="s">
        <v>869</v>
      </c>
      <c r="AB173" s="164" t="s">
        <v>879</v>
      </c>
      <c r="AC173" s="3" t="s">
        <v>854</v>
      </c>
      <c r="AD173" s="3"/>
      <c r="AE173" s="63" t="s">
        <v>1286</v>
      </c>
      <c r="AF173" s="241" t="s">
        <v>1410</v>
      </c>
      <c r="AG173" s="170" t="str">
        <f>IF(MOD(Таблица33[[#This Row],[Заказ корней, шт.
↓]],Таблица33[[#This Row],[Кратность заказа]])&gt;0,"Ошибка!","")</f>
        <v/>
      </c>
    </row>
    <row r="174" spans="1:33" s="37" customFormat="1" ht="15" hidden="1" customHeight="1">
      <c r="A174" s="48"/>
      <c r="B174" s="306" t="s">
        <v>1867</v>
      </c>
      <c r="C174" s="307" t="s">
        <v>1178</v>
      </c>
      <c r="D174" s="308" t="s">
        <v>816</v>
      </c>
      <c r="E174" s="319"/>
      <c r="F174" s="310" t="s">
        <v>1252</v>
      </c>
      <c r="G174" s="311" t="s">
        <v>122</v>
      </c>
      <c r="H174" s="320"/>
      <c r="I174" s="313" t="s">
        <v>1330</v>
      </c>
      <c r="J174" s="314">
        <v>35</v>
      </c>
      <c r="K174" s="314" t="s">
        <v>1336</v>
      </c>
      <c r="L174" s="315">
        <v>21.180000000000003</v>
      </c>
      <c r="M174" s="315">
        <v>21.580000000000002</v>
      </c>
      <c r="N174" s="315">
        <v>22.200000000000003</v>
      </c>
      <c r="O174" s="315">
        <v>23.080000000000002</v>
      </c>
      <c r="P174" s="314">
        <v>5</v>
      </c>
      <c r="Q174" s="316"/>
      <c r="R174" s="317" t="str">
        <f t="shared" si="18"/>
        <v>-</v>
      </c>
      <c r="S174" s="318">
        <f t="shared" si="19"/>
        <v>0</v>
      </c>
      <c r="T174" s="305" t="s">
        <v>1868</v>
      </c>
      <c r="U174" s="272" t="s">
        <v>1599</v>
      </c>
      <c r="V174" s="273" t="s">
        <v>1730</v>
      </c>
      <c r="W174" s="223">
        <f>IF($B$32=1,,ROUNDUP(Таблица33[[#This Row],[Заказ корней, шт.
↓]]/5,0))</f>
        <v>0</v>
      </c>
      <c r="X174" s="202"/>
      <c r="Y174" s="224"/>
      <c r="Z174" s="240" t="s">
        <v>807</v>
      </c>
      <c r="AA174" s="164" t="s">
        <v>869</v>
      </c>
      <c r="AB174" s="164" t="s">
        <v>879</v>
      </c>
      <c r="AC174" s="3" t="s">
        <v>854</v>
      </c>
      <c r="AD174" s="3"/>
      <c r="AE174" s="63" t="s">
        <v>1286</v>
      </c>
      <c r="AF174" s="241" t="s">
        <v>1410</v>
      </c>
      <c r="AG174" s="170" t="str">
        <f>IF(MOD(Таблица33[[#This Row],[Заказ корней, шт.
↓]],Таблица33[[#This Row],[Кратность заказа]])&gt;0,"Ошибка!","")</f>
        <v/>
      </c>
    </row>
    <row r="175" spans="1:33" s="37" customFormat="1" ht="15" customHeight="1">
      <c r="A175" s="48"/>
      <c r="B175" s="116" t="s">
        <v>1864</v>
      </c>
      <c r="C175" s="54" t="s">
        <v>1823</v>
      </c>
      <c r="D175" s="174" t="s">
        <v>816</v>
      </c>
      <c r="E175" s="261"/>
      <c r="F175" s="176" t="s">
        <v>1252</v>
      </c>
      <c r="G175" s="169" t="s">
        <v>122</v>
      </c>
      <c r="H175" s="187"/>
      <c r="I175" s="55" t="s">
        <v>1330</v>
      </c>
      <c r="J175" s="56">
        <v>40</v>
      </c>
      <c r="K175" s="56" t="s">
        <v>1336</v>
      </c>
      <c r="L175" s="126">
        <v>21.180000000000003</v>
      </c>
      <c r="M175" s="126">
        <v>21.580000000000002</v>
      </c>
      <c r="N175" s="126">
        <v>22.200000000000003</v>
      </c>
      <c r="O175" s="126">
        <v>23.080000000000002</v>
      </c>
      <c r="P175" s="56">
        <v>5</v>
      </c>
      <c r="Q175" s="172"/>
      <c r="R175" s="57" t="str">
        <f t="shared" ref="R175" si="30">IF(Q175/J175=0,"-",Q175/J175)</f>
        <v>-</v>
      </c>
      <c r="S175" s="58">
        <f t="shared" ref="S175" si="31">IF(Q175&lt;10,O175*Q175,IF(Q175&lt;15,N175*Q175,IF(Q175&lt;J175,M175*Q175,L175*Q175)))</f>
        <v>0</v>
      </c>
      <c r="T175" s="258" t="s">
        <v>842</v>
      </c>
      <c r="U175" s="272" t="s">
        <v>1599</v>
      </c>
      <c r="V175" s="273" t="s">
        <v>1730</v>
      </c>
      <c r="W175" s="223">
        <f>IF($B$32=1,,ROUNDUP(Таблица33[[#This Row],[Заказ корней, шт.
↓]]/5,0))</f>
        <v>0</v>
      </c>
      <c r="X175" s="202"/>
      <c r="Y175" s="224"/>
      <c r="Z175" s="240" t="s">
        <v>807</v>
      </c>
      <c r="AA175" s="164" t="s">
        <v>869</v>
      </c>
      <c r="AB175" s="164" t="s">
        <v>879</v>
      </c>
      <c r="AC175" s="3" t="s">
        <v>854</v>
      </c>
      <c r="AD175" s="3"/>
      <c r="AE175" s="63" t="s">
        <v>1286</v>
      </c>
      <c r="AF175" s="241" t="s">
        <v>1410</v>
      </c>
      <c r="AG175" s="170" t="str">
        <f>IF(MOD(Таблица33[[#This Row],[Заказ корней, шт.
↓]],Таблица33[[#This Row],[Кратность заказа]])&gt;0,"Ошибка!","")</f>
        <v/>
      </c>
    </row>
    <row r="176" spans="1:33" s="37" customFormat="1" ht="15" hidden="1" customHeight="1">
      <c r="A176" s="48"/>
      <c r="B176" s="116" t="s">
        <v>1865</v>
      </c>
      <c r="C176" s="54" t="s">
        <v>1179</v>
      </c>
      <c r="D176" s="174" t="s">
        <v>816</v>
      </c>
      <c r="E176" s="261"/>
      <c r="F176" s="176" t="s">
        <v>1252</v>
      </c>
      <c r="G176" s="169" t="s">
        <v>122</v>
      </c>
      <c r="H176" s="187"/>
      <c r="I176" s="55" t="s">
        <v>1330</v>
      </c>
      <c r="J176" s="56">
        <v>50</v>
      </c>
      <c r="K176" s="56" t="s">
        <v>1336</v>
      </c>
      <c r="L176" s="126">
        <v>21.180000000000003</v>
      </c>
      <c r="M176" s="126">
        <v>21.580000000000002</v>
      </c>
      <c r="N176" s="126">
        <v>22.200000000000003</v>
      </c>
      <c r="O176" s="126">
        <v>23.080000000000002</v>
      </c>
      <c r="P176" s="56">
        <v>5</v>
      </c>
      <c r="Q176" s="172"/>
      <c r="R176" s="57" t="str">
        <f t="shared" si="18"/>
        <v>-</v>
      </c>
      <c r="S176" s="58">
        <f t="shared" si="19"/>
        <v>0</v>
      </c>
      <c r="T176" s="258" t="s">
        <v>842</v>
      </c>
      <c r="U176" s="272" t="s">
        <v>1599</v>
      </c>
      <c r="V176" s="273" t="s">
        <v>1730</v>
      </c>
      <c r="W176" s="223">
        <f>IF($B$32=1,,ROUNDUP(Таблица33[[#This Row],[Заказ корней, шт.
↓]]/5,0))</f>
        <v>0</v>
      </c>
      <c r="X176" s="202"/>
      <c r="Y176" s="224"/>
      <c r="Z176" s="240" t="s">
        <v>807</v>
      </c>
      <c r="AA176" s="164" t="s">
        <v>869</v>
      </c>
      <c r="AB176" s="164" t="s">
        <v>879</v>
      </c>
      <c r="AC176" s="3" t="s">
        <v>854</v>
      </c>
      <c r="AD176" s="3"/>
      <c r="AE176" s="63" t="s">
        <v>1286</v>
      </c>
      <c r="AF176" s="241" t="s">
        <v>1410</v>
      </c>
      <c r="AG176" s="170" t="str">
        <f>IF(MOD(Таблица33[[#This Row],[Заказ корней, шт.
↓]],Таблица33[[#This Row],[Кратность заказа]])&gt;0,"Ошибка!","")</f>
        <v/>
      </c>
    </row>
    <row r="177" spans="1:33" s="37" customFormat="1" ht="15" hidden="1" customHeight="1">
      <c r="A177" s="48"/>
      <c r="B177" s="306" t="s">
        <v>1867</v>
      </c>
      <c r="C177" s="307" t="s">
        <v>1363</v>
      </c>
      <c r="D177" s="308" t="s">
        <v>816</v>
      </c>
      <c r="E177" s="319"/>
      <c r="F177" s="310" t="s">
        <v>1252</v>
      </c>
      <c r="G177" s="311" t="s">
        <v>122</v>
      </c>
      <c r="H177" s="312" t="s">
        <v>1517</v>
      </c>
      <c r="I177" s="313" t="s">
        <v>1329</v>
      </c>
      <c r="J177" s="314">
        <v>20</v>
      </c>
      <c r="K177" s="314" t="s">
        <v>1336</v>
      </c>
      <c r="L177" s="315">
        <v>37.369999999999997</v>
      </c>
      <c r="M177" s="315">
        <v>37.729999999999997</v>
      </c>
      <c r="N177" s="315">
        <v>38.089999999999996</v>
      </c>
      <c r="O177" s="315">
        <v>39.229999999999997</v>
      </c>
      <c r="P177" s="314">
        <v>3</v>
      </c>
      <c r="Q177" s="316"/>
      <c r="R177" s="317" t="str">
        <f t="shared" si="18"/>
        <v>-</v>
      </c>
      <c r="S177" s="318">
        <f t="shared" si="19"/>
        <v>0</v>
      </c>
      <c r="T177" s="305" t="s">
        <v>1868</v>
      </c>
      <c r="U177" s="272" t="s">
        <v>1599</v>
      </c>
      <c r="V177" s="273" t="s">
        <v>1730</v>
      </c>
      <c r="W177" s="223">
        <f>IF($B$32=1,,ROUNDUP(Таблица33[[#This Row],[Заказ корней, шт.
↓]]/5,0))</f>
        <v>0</v>
      </c>
      <c r="X177" s="202"/>
      <c r="Y177" s="224"/>
      <c r="Z177" s="240" t="s">
        <v>807</v>
      </c>
      <c r="AA177" s="164" t="s">
        <v>869</v>
      </c>
      <c r="AB177" s="164" t="s">
        <v>879</v>
      </c>
      <c r="AC177" s="3" t="s">
        <v>854</v>
      </c>
      <c r="AD177" s="3"/>
      <c r="AE177" s="63" t="s">
        <v>1286</v>
      </c>
      <c r="AF177" s="241" t="s">
        <v>1410</v>
      </c>
      <c r="AG177" s="170" t="str">
        <f>IF(MOD(Таблица33[[#This Row],[Заказ корней, шт.
↓]],Таблица33[[#This Row],[Кратность заказа]])&gt;0,"Ошибка!","")</f>
        <v/>
      </c>
    </row>
    <row r="178" spans="1:33" s="37" customFormat="1" ht="15" customHeight="1">
      <c r="A178" s="48"/>
      <c r="B178" s="116" t="s">
        <v>1864</v>
      </c>
      <c r="C178" s="54" t="s">
        <v>994</v>
      </c>
      <c r="D178" s="174" t="s">
        <v>816</v>
      </c>
      <c r="E178" s="261"/>
      <c r="F178" s="176" t="s">
        <v>1252</v>
      </c>
      <c r="G178" s="169" t="s">
        <v>39</v>
      </c>
      <c r="H178" s="188" t="s">
        <v>1508</v>
      </c>
      <c r="I178" s="55" t="s">
        <v>1328</v>
      </c>
      <c r="J178" s="56">
        <v>60</v>
      </c>
      <c r="K178" s="56" t="s">
        <v>1336</v>
      </c>
      <c r="L178" s="126">
        <v>3.1399999999999997</v>
      </c>
      <c r="M178" s="126">
        <v>3.23</v>
      </c>
      <c r="N178" s="126">
        <v>3.2899999999999996</v>
      </c>
      <c r="O178" s="126">
        <v>3.51</v>
      </c>
      <c r="P178" s="56">
        <v>5</v>
      </c>
      <c r="Q178" s="172"/>
      <c r="R178" s="57" t="str">
        <f t="shared" si="18"/>
        <v>-</v>
      </c>
      <c r="S178" s="58">
        <f t="shared" si="19"/>
        <v>0</v>
      </c>
      <c r="T178" s="258" t="s">
        <v>842</v>
      </c>
      <c r="U178" s="272" t="s">
        <v>1600</v>
      </c>
      <c r="V178" s="273" t="s">
        <v>1731</v>
      </c>
      <c r="W178" s="223">
        <f>IF($B$32=1,,ROUNDUP(Таблица33[[#This Row],[Заказ корней, шт.
↓]]/5,0))</f>
        <v>0</v>
      </c>
      <c r="X178" s="202"/>
      <c r="Y178" s="224"/>
      <c r="Z178" s="240" t="s">
        <v>904</v>
      </c>
      <c r="AA178" s="164" t="s">
        <v>993</v>
      </c>
      <c r="AB178" s="164" t="s">
        <v>890</v>
      </c>
      <c r="AC178" s="3" t="s">
        <v>854</v>
      </c>
      <c r="AD178" s="3" t="s">
        <v>878</v>
      </c>
      <c r="AE178" s="63" t="s">
        <v>1287</v>
      </c>
      <c r="AF178" s="241" t="s">
        <v>1345</v>
      </c>
      <c r="AG178" s="170" t="str">
        <f>IF(MOD(Таблица33[[#This Row],[Заказ корней, шт.
↓]],Таблица33[[#This Row],[Кратность заказа]])&gt;0,"Ошибка!","")</f>
        <v/>
      </c>
    </row>
    <row r="179" spans="1:33" s="37" customFormat="1" ht="15" customHeight="1">
      <c r="A179" s="48"/>
      <c r="B179" s="116" t="s">
        <v>1864</v>
      </c>
      <c r="C179" s="54" t="s">
        <v>992</v>
      </c>
      <c r="D179" s="174" t="s">
        <v>901</v>
      </c>
      <c r="E179" s="261"/>
      <c r="F179" s="176" t="s">
        <v>1252</v>
      </c>
      <c r="G179" s="169" t="s">
        <v>39</v>
      </c>
      <c r="H179" s="188" t="s">
        <v>1508</v>
      </c>
      <c r="I179" s="55" t="s">
        <v>1328</v>
      </c>
      <c r="J179" s="56">
        <v>60</v>
      </c>
      <c r="K179" s="56" t="s">
        <v>1337</v>
      </c>
      <c r="L179" s="125">
        <v>298</v>
      </c>
      <c r="M179" s="125">
        <v>306</v>
      </c>
      <c r="N179" s="125">
        <v>312</v>
      </c>
      <c r="O179" s="125">
        <v>333</v>
      </c>
      <c r="P179" s="56">
        <v>5</v>
      </c>
      <c r="Q179" s="172"/>
      <c r="R179" s="57" t="str">
        <f t="shared" si="18"/>
        <v>-</v>
      </c>
      <c r="S179" s="65">
        <f t="shared" si="19"/>
        <v>0</v>
      </c>
      <c r="T179" s="258" t="s">
        <v>842</v>
      </c>
      <c r="U179" s="272" t="s">
        <v>1600</v>
      </c>
      <c r="V179" s="273" t="s">
        <v>1731</v>
      </c>
      <c r="W179" s="223">
        <f>IF($B$32=1,,ROUNDUP(Таблица33[[#This Row],[Заказ корней, шт.
↓]]/5,0))</f>
        <v>0</v>
      </c>
      <c r="X179" s="202"/>
      <c r="Y179" s="224"/>
      <c r="Z179" s="240" t="s">
        <v>904</v>
      </c>
      <c r="AA179" s="164" t="s">
        <v>993</v>
      </c>
      <c r="AB179" s="164" t="s">
        <v>890</v>
      </c>
      <c r="AC179" s="3" t="s">
        <v>854</v>
      </c>
      <c r="AD179" s="3" t="s">
        <v>878</v>
      </c>
      <c r="AE179" s="63" t="s">
        <v>1287</v>
      </c>
      <c r="AF179" s="241" t="s">
        <v>1345</v>
      </c>
      <c r="AG179" s="170" t="str">
        <f>IF(MOD(Таблица33[[#This Row],[Заказ корней, шт.
↓]],Таблица33[[#This Row],[Кратность заказа]])&gt;0,"Ошибка!","")</f>
        <v/>
      </c>
    </row>
    <row r="180" spans="1:33" s="37" customFormat="1" ht="15" customHeight="1">
      <c r="A180" s="48"/>
      <c r="B180" s="116" t="s">
        <v>1864</v>
      </c>
      <c r="C180" s="54" t="s">
        <v>995</v>
      </c>
      <c r="D180" s="174" t="s">
        <v>816</v>
      </c>
      <c r="E180" s="261"/>
      <c r="F180" s="176" t="s">
        <v>1252</v>
      </c>
      <c r="G180" s="169" t="s">
        <v>39</v>
      </c>
      <c r="H180" s="188" t="s">
        <v>1508</v>
      </c>
      <c r="I180" s="55" t="s">
        <v>1330</v>
      </c>
      <c r="J180" s="56">
        <v>35</v>
      </c>
      <c r="K180" s="56" t="s">
        <v>1336</v>
      </c>
      <c r="L180" s="126">
        <v>4.8899999999999997</v>
      </c>
      <c r="M180" s="126">
        <v>5.0199999999999996</v>
      </c>
      <c r="N180" s="126">
        <v>5.12</v>
      </c>
      <c r="O180" s="126">
        <v>5.47</v>
      </c>
      <c r="P180" s="56">
        <v>5</v>
      </c>
      <c r="Q180" s="172"/>
      <c r="R180" s="57" t="str">
        <f t="shared" si="18"/>
        <v>-</v>
      </c>
      <c r="S180" s="58">
        <f t="shared" si="19"/>
        <v>0</v>
      </c>
      <c r="T180" s="258" t="s">
        <v>842</v>
      </c>
      <c r="U180" s="272" t="s">
        <v>1600</v>
      </c>
      <c r="V180" s="273" t="s">
        <v>1731</v>
      </c>
      <c r="W180" s="223">
        <f>IF($B$32=1,,ROUNDUP(Таблица33[[#This Row],[Заказ корней, шт.
↓]]/5,0))</f>
        <v>0</v>
      </c>
      <c r="X180" s="202"/>
      <c r="Y180" s="224"/>
      <c r="Z180" s="240" t="s">
        <v>904</v>
      </c>
      <c r="AA180" s="164" t="s">
        <v>993</v>
      </c>
      <c r="AB180" s="164" t="s">
        <v>890</v>
      </c>
      <c r="AC180" s="3" t="s">
        <v>854</v>
      </c>
      <c r="AD180" s="3" t="s">
        <v>878</v>
      </c>
      <c r="AE180" s="63" t="s">
        <v>1287</v>
      </c>
      <c r="AF180" s="241" t="s">
        <v>1345</v>
      </c>
      <c r="AG180" s="170" t="str">
        <f>IF(MOD(Таблица33[[#This Row],[Заказ корней, шт.
↓]],Таблица33[[#This Row],[Кратность заказа]])&gt;0,"Ошибка!","")</f>
        <v/>
      </c>
    </row>
    <row r="181" spans="1:33" s="37" customFormat="1" ht="15" hidden="1" customHeight="1">
      <c r="A181" s="48"/>
      <c r="B181" s="116" t="s">
        <v>1865</v>
      </c>
      <c r="C181" s="54" t="s">
        <v>1816</v>
      </c>
      <c r="D181" s="174" t="s">
        <v>816</v>
      </c>
      <c r="E181" s="261"/>
      <c r="F181" s="176" t="s">
        <v>1252</v>
      </c>
      <c r="G181" s="169" t="s">
        <v>39</v>
      </c>
      <c r="H181" s="188" t="s">
        <v>1508</v>
      </c>
      <c r="I181" s="55" t="s">
        <v>1330</v>
      </c>
      <c r="J181" s="56">
        <v>50</v>
      </c>
      <c r="K181" s="56" t="s">
        <v>1336</v>
      </c>
      <c r="L181" s="126">
        <v>4.8899999999999997</v>
      </c>
      <c r="M181" s="126">
        <v>5.0199999999999996</v>
      </c>
      <c r="N181" s="126">
        <v>5.12</v>
      </c>
      <c r="O181" s="126">
        <v>5.47</v>
      </c>
      <c r="P181" s="56">
        <v>5</v>
      </c>
      <c r="Q181" s="172"/>
      <c r="R181" s="57" t="str">
        <f t="shared" ref="R181" si="32">IF(Q181/J181=0,"-",Q181/J181)</f>
        <v>-</v>
      </c>
      <c r="S181" s="58">
        <f t="shared" ref="S181" si="33">IF(Q181&lt;10,O181*Q181,IF(Q181&lt;15,N181*Q181,IF(Q181&lt;J181,M181*Q181,L181*Q181)))</f>
        <v>0</v>
      </c>
      <c r="T181" s="258" t="s">
        <v>842</v>
      </c>
      <c r="U181" s="272" t="s">
        <v>1600</v>
      </c>
      <c r="V181" s="273" t="s">
        <v>1731</v>
      </c>
      <c r="W181" s="223">
        <f>IF($B$32=1,,ROUNDUP(Таблица33[[#This Row],[Заказ корней, шт.
↓]]/5,0))</f>
        <v>0</v>
      </c>
      <c r="X181" s="202"/>
      <c r="Y181" s="224"/>
      <c r="Z181" s="240" t="s">
        <v>904</v>
      </c>
      <c r="AA181" s="164" t="s">
        <v>993</v>
      </c>
      <c r="AB181" s="164" t="s">
        <v>890</v>
      </c>
      <c r="AC181" s="3" t="s">
        <v>854</v>
      </c>
      <c r="AD181" s="3" t="s">
        <v>878</v>
      </c>
      <c r="AE181" s="63" t="s">
        <v>1287</v>
      </c>
      <c r="AF181" s="241" t="s">
        <v>1345</v>
      </c>
      <c r="AG181" s="170" t="str">
        <f>IF(MOD(Таблица33[[#This Row],[Заказ корней, шт.
↓]],Таблица33[[#This Row],[Кратность заказа]])&gt;0,"Ошибка!","")</f>
        <v/>
      </c>
    </row>
    <row r="182" spans="1:33" s="37" customFormat="1" ht="15" hidden="1" customHeight="1">
      <c r="A182" s="48"/>
      <c r="B182" s="306" t="s">
        <v>1867</v>
      </c>
      <c r="C182" s="307" t="s">
        <v>1180</v>
      </c>
      <c r="D182" s="308" t="s">
        <v>816</v>
      </c>
      <c r="E182" s="319"/>
      <c r="F182" s="310" t="s">
        <v>1252</v>
      </c>
      <c r="G182" s="311" t="s">
        <v>39</v>
      </c>
      <c r="H182" s="321" t="s">
        <v>1869</v>
      </c>
      <c r="I182" s="313" t="s">
        <v>1330</v>
      </c>
      <c r="J182" s="314">
        <v>50</v>
      </c>
      <c r="K182" s="314" t="s">
        <v>1336</v>
      </c>
      <c r="L182" s="315">
        <v>4.8899999999999997</v>
      </c>
      <c r="M182" s="315">
        <v>5.0199999999999996</v>
      </c>
      <c r="N182" s="315">
        <v>5.12</v>
      </c>
      <c r="O182" s="315">
        <v>5.47</v>
      </c>
      <c r="P182" s="314">
        <v>5</v>
      </c>
      <c r="Q182" s="316"/>
      <c r="R182" s="317" t="str">
        <f t="shared" si="18"/>
        <v>-</v>
      </c>
      <c r="S182" s="318">
        <f t="shared" si="19"/>
        <v>0</v>
      </c>
      <c r="T182" s="305" t="s">
        <v>1868</v>
      </c>
      <c r="U182" s="272" t="s">
        <v>1600</v>
      </c>
      <c r="V182" s="273" t="s">
        <v>1731</v>
      </c>
      <c r="W182" s="223">
        <f>IF($B$32=1,,ROUNDUP(Таблица33[[#This Row],[Заказ корней, шт.
↓]]/5,0))</f>
        <v>0</v>
      </c>
      <c r="X182" s="202"/>
      <c r="Y182" s="224"/>
      <c r="Z182" s="240" t="s">
        <v>904</v>
      </c>
      <c r="AA182" s="164" t="s">
        <v>993</v>
      </c>
      <c r="AB182" s="164" t="s">
        <v>890</v>
      </c>
      <c r="AC182" s="3" t="s">
        <v>854</v>
      </c>
      <c r="AD182" s="3" t="s">
        <v>878</v>
      </c>
      <c r="AE182" s="63" t="s">
        <v>1287</v>
      </c>
      <c r="AF182" s="241" t="s">
        <v>1345</v>
      </c>
      <c r="AG182" s="170" t="str">
        <f>IF(MOD(Таблица33[[#This Row],[Заказ корней, шт.
↓]],Таблица33[[#This Row],[Кратность заказа]])&gt;0,"Ошибка!","")</f>
        <v/>
      </c>
    </row>
    <row r="183" spans="1:33" s="37" customFormat="1" ht="15" customHeight="1">
      <c r="A183" s="48"/>
      <c r="B183" s="116" t="s">
        <v>1864</v>
      </c>
      <c r="C183" s="54" t="s">
        <v>1364</v>
      </c>
      <c r="D183" s="174" t="s">
        <v>816</v>
      </c>
      <c r="E183" s="261"/>
      <c r="F183" s="176" t="s">
        <v>1252</v>
      </c>
      <c r="G183" s="169" t="s">
        <v>39</v>
      </c>
      <c r="H183" s="188" t="s">
        <v>1508</v>
      </c>
      <c r="I183" s="55" t="s">
        <v>1329</v>
      </c>
      <c r="J183" s="56">
        <v>20</v>
      </c>
      <c r="K183" s="56" t="s">
        <v>1336</v>
      </c>
      <c r="L183" s="126">
        <v>9.42</v>
      </c>
      <c r="M183" s="126">
        <v>9.68</v>
      </c>
      <c r="N183" s="126">
        <v>9.86</v>
      </c>
      <c r="O183" s="126">
        <v>10.55</v>
      </c>
      <c r="P183" s="56">
        <v>5</v>
      </c>
      <c r="Q183" s="172"/>
      <c r="R183" s="57" t="str">
        <f t="shared" si="18"/>
        <v>-</v>
      </c>
      <c r="S183" s="58">
        <f t="shared" si="19"/>
        <v>0</v>
      </c>
      <c r="T183" s="259" t="s">
        <v>1870</v>
      </c>
      <c r="U183" s="272" t="s">
        <v>1600</v>
      </c>
      <c r="V183" s="273" t="s">
        <v>1731</v>
      </c>
      <c r="W183" s="223">
        <f>IF($B$32=1,,ROUNDUP(Таблица33[[#This Row],[Заказ корней, шт.
↓]]/5,0))</f>
        <v>0</v>
      </c>
      <c r="X183" s="202"/>
      <c r="Y183" s="224"/>
      <c r="Z183" s="240" t="s">
        <v>904</v>
      </c>
      <c r="AA183" s="164" t="s">
        <v>993</v>
      </c>
      <c r="AB183" s="164" t="s">
        <v>890</v>
      </c>
      <c r="AC183" s="3" t="s">
        <v>854</v>
      </c>
      <c r="AD183" s="3" t="s">
        <v>878</v>
      </c>
      <c r="AE183" s="63" t="s">
        <v>1287</v>
      </c>
      <c r="AF183" s="241" t="s">
        <v>1345</v>
      </c>
      <c r="AG183" s="170" t="str">
        <f>IF(MOD(Таблица33[[#This Row],[Заказ корней, шт.
↓]],Таблица33[[#This Row],[Кратность заказа]])&gt;0,"Ошибка!","")</f>
        <v/>
      </c>
    </row>
    <row r="184" spans="1:33" s="53" customFormat="1" ht="21" customHeight="1">
      <c r="A184" s="48"/>
      <c r="B184" s="133"/>
      <c r="C184" s="134"/>
      <c r="D184" s="134"/>
      <c r="E184" s="262"/>
      <c r="F184" s="144" t="s">
        <v>1493</v>
      </c>
      <c r="G184" s="157"/>
      <c r="H184" s="189"/>
      <c r="I184" s="136"/>
      <c r="J184" s="137"/>
      <c r="K184" s="137"/>
      <c r="L184" s="138"/>
      <c r="M184" s="138"/>
      <c r="N184" s="138"/>
      <c r="O184" s="138"/>
      <c r="P184" s="137"/>
      <c r="Q184" s="158"/>
      <c r="R184" s="139"/>
      <c r="S184" s="140"/>
      <c r="T184" s="220"/>
      <c r="U184" s="141"/>
      <c r="V184" s="141"/>
      <c r="W184" s="219"/>
      <c r="X184" s="141"/>
      <c r="Y184" s="220"/>
      <c r="Z184" s="236"/>
      <c r="AA184" s="166"/>
      <c r="AB184" s="166"/>
      <c r="AC184" s="143"/>
      <c r="AD184" s="143"/>
      <c r="AE184" s="142"/>
      <c r="AF184" s="237"/>
      <c r="AG184" s="170"/>
    </row>
    <row r="185" spans="1:33" s="53" customFormat="1" ht="21" customHeight="1">
      <c r="A185" s="48"/>
      <c r="B185" s="145"/>
      <c r="C185" s="146"/>
      <c r="D185" s="146"/>
      <c r="E185" s="260"/>
      <c r="F185" s="159" t="s">
        <v>851</v>
      </c>
      <c r="G185" s="160"/>
      <c r="H185" s="186"/>
      <c r="I185" s="148"/>
      <c r="J185" s="149"/>
      <c r="K185" s="149"/>
      <c r="L185" s="150"/>
      <c r="M185" s="150"/>
      <c r="N185" s="150"/>
      <c r="O185" s="150"/>
      <c r="P185" s="149"/>
      <c r="Q185" s="161"/>
      <c r="R185" s="151"/>
      <c r="S185" s="152"/>
      <c r="T185" s="222"/>
      <c r="U185" s="153"/>
      <c r="V185" s="153"/>
      <c r="W185" s="221"/>
      <c r="X185" s="153"/>
      <c r="Y185" s="222"/>
      <c r="Z185" s="238"/>
      <c r="AA185" s="165"/>
      <c r="AB185" s="165"/>
      <c r="AC185" s="155"/>
      <c r="AD185" s="155"/>
      <c r="AE185" s="154"/>
      <c r="AF185" s="239"/>
      <c r="AG185" s="170"/>
    </row>
    <row r="186" spans="1:33" s="384" customFormat="1" ht="15" hidden="1" customHeight="1">
      <c r="A186" s="371"/>
      <c r="B186" s="306" t="s">
        <v>1864</v>
      </c>
      <c r="C186" s="307" t="s">
        <v>1859</v>
      </c>
      <c r="D186" s="308" t="s">
        <v>901</v>
      </c>
      <c r="E186" s="319"/>
      <c r="F186" s="310" t="s">
        <v>1251</v>
      </c>
      <c r="G186" s="311" t="s">
        <v>43</v>
      </c>
      <c r="H186" s="324" t="s">
        <v>1506</v>
      </c>
      <c r="I186" s="313" t="s">
        <v>1328</v>
      </c>
      <c r="J186" s="314">
        <v>60</v>
      </c>
      <c r="K186" s="314" t="s">
        <v>1337</v>
      </c>
      <c r="L186" s="322">
        <v>701</v>
      </c>
      <c r="M186" s="322">
        <v>721</v>
      </c>
      <c r="N186" s="322">
        <v>734</v>
      </c>
      <c r="O186" s="322">
        <v>785</v>
      </c>
      <c r="P186" s="314">
        <v>5</v>
      </c>
      <c r="Q186" s="316"/>
      <c r="R186" s="317" t="str">
        <f t="shared" ref="R186" si="34">IF(Q186/J186=0,"-",Q186/J186)</f>
        <v>-</v>
      </c>
      <c r="S186" s="323">
        <f t="shared" ref="S186" si="35">IF(Q186&lt;10,O186*Q186,IF(Q186&lt;15,N186*Q186,IF(Q186&lt;J186,M186*Q186,L186*Q186)))</f>
        <v>0</v>
      </c>
      <c r="T186" s="372" t="s">
        <v>842</v>
      </c>
      <c r="U186" s="373" t="s">
        <v>1603</v>
      </c>
      <c r="V186" s="374" t="s">
        <v>1734</v>
      </c>
      <c r="W186" s="375">
        <f>IF($B$32=1,,ROUNDUP(Таблица33[[#This Row],[Заказ корней, шт.
↓]]/5,0))</f>
        <v>0</v>
      </c>
      <c r="X186" s="376"/>
      <c r="Y186" s="377"/>
      <c r="Z186" s="378"/>
      <c r="AA186" s="379"/>
      <c r="AB186" s="379"/>
      <c r="AC186" s="380"/>
      <c r="AD186" s="380"/>
      <c r="AE186" s="381"/>
      <c r="AF186" s="382"/>
      <c r="AG186" s="383" t="str">
        <f>IF(MOD(Таблица33[[#This Row],[Заказ корней, шт.
↓]],Таблица33[[#This Row],[Кратность заказа]])&gt;0,"Ошибка!","")</f>
        <v/>
      </c>
    </row>
    <row r="187" spans="1:33" s="37" customFormat="1" ht="15" customHeight="1">
      <c r="A187" s="48"/>
      <c r="B187" s="116" t="s">
        <v>1864</v>
      </c>
      <c r="C187" s="54" t="s">
        <v>920</v>
      </c>
      <c r="D187" s="174" t="s">
        <v>816</v>
      </c>
      <c r="E187" s="261"/>
      <c r="F187" s="176" t="s">
        <v>1251</v>
      </c>
      <c r="G187" s="169" t="s">
        <v>263</v>
      </c>
      <c r="H187" s="187"/>
      <c r="I187" s="55" t="s">
        <v>1330</v>
      </c>
      <c r="J187" s="56">
        <v>35</v>
      </c>
      <c r="K187" s="56" t="s">
        <v>1336</v>
      </c>
      <c r="L187" s="126">
        <v>14.12</v>
      </c>
      <c r="M187" s="126">
        <v>14.51</v>
      </c>
      <c r="N187" s="126">
        <v>14.78</v>
      </c>
      <c r="O187" s="126">
        <v>15.81</v>
      </c>
      <c r="P187" s="56">
        <v>5</v>
      </c>
      <c r="Q187" s="172"/>
      <c r="R187" s="57" t="str">
        <f>IF(Q187/J187=0,"-",Q187/J187)</f>
        <v>-</v>
      </c>
      <c r="S187" s="58">
        <f>IF(Q187&lt;10,O187*Q187,IF(Q187&lt;15,N187*Q187,IF(Q187&lt;J187,M187*Q187,L187*Q187)))</f>
        <v>0</v>
      </c>
      <c r="T187" s="258" t="s">
        <v>842</v>
      </c>
      <c r="U187" s="272" t="s">
        <v>1601</v>
      </c>
      <c r="V187" s="273" t="s">
        <v>1732</v>
      </c>
      <c r="W187" s="223">
        <f>IF($B$32=1,,ROUNDUP(Таблица33[[#This Row],[Заказ корней, шт.
↓]]/5,0))</f>
        <v>0</v>
      </c>
      <c r="X187" s="202"/>
      <c r="Y187" s="224"/>
      <c r="Z187" s="240" t="s">
        <v>805</v>
      </c>
      <c r="AA187" s="164" t="s">
        <v>869</v>
      </c>
      <c r="AB187" s="164" t="s">
        <v>921</v>
      </c>
      <c r="AC187" s="3" t="s">
        <v>854</v>
      </c>
      <c r="AD187" s="3" t="s">
        <v>878</v>
      </c>
      <c r="AE187" s="63">
        <v>2019</v>
      </c>
      <c r="AF187" s="241" t="s">
        <v>1414</v>
      </c>
      <c r="AG187" s="170" t="str">
        <f>IF(MOD(Таблица33[[#This Row],[Заказ корней, шт.
↓]],Таблица33[[#This Row],[Кратность заказа]])&gt;0,"Ошибка!","")</f>
        <v/>
      </c>
    </row>
    <row r="188" spans="1:33" s="37" customFormat="1" ht="15" customHeight="1">
      <c r="A188" s="48"/>
      <c r="B188" s="116" t="s">
        <v>1864</v>
      </c>
      <c r="C188" s="54" t="s">
        <v>1368</v>
      </c>
      <c r="D188" s="174" t="s">
        <v>816</v>
      </c>
      <c r="E188" s="261"/>
      <c r="F188" s="176" t="s">
        <v>1251</v>
      </c>
      <c r="G188" s="169" t="s">
        <v>263</v>
      </c>
      <c r="H188" s="200" t="s">
        <v>1517</v>
      </c>
      <c r="I188" s="55" t="s">
        <v>1329</v>
      </c>
      <c r="J188" s="56">
        <v>20</v>
      </c>
      <c r="K188" s="56" t="s">
        <v>1336</v>
      </c>
      <c r="L188" s="126">
        <v>24.62</v>
      </c>
      <c r="M188" s="126">
        <v>25.080000000000002</v>
      </c>
      <c r="N188" s="126">
        <v>25.8</v>
      </c>
      <c r="O188" s="126">
        <v>26.830000000000002</v>
      </c>
      <c r="P188" s="56">
        <v>5</v>
      </c>
      <c r="Q188" s="172"/>
      <c r="R188" s="57" t="str">
        <f>IF(Q188/J188=0,"-",Q188/J188)</f>
        <v>-</v>
      </c>
      <c r="S188" s="58">
        <f>IF(Q188&lt;10,O188*Q188,IF(Q188&lt;15,N188*Q188,IF(Q188&lt;J188,M188*Q188,L188*Q188)))</f>
        <v>0</v>
      </c>
      <c r="T188" s="259" t="s">
        <v>1870</v>
      </c>
      <c r="U188" s="272" t="s">
        <v>1601</v>
      </c>
      <c r="V188" s="273" t="s">
        <v>1732</v>
      </c>
      <c r="W188" s="223">
        <f>IF($B$32=1,,ROUNDUP(Таблица33[[#This Row],[Заказ корней, шт.
↓]]/5,0))</f>
        <v>0</v>
      </c>
      <c r="X188" s="202"/>
      <c r="Y188" s="224"/>
      <c r="Z188" s="240" t="s">
        <v>805</v>
      </c>
      <c r="AA188" s="164" t="s">
        <v>869</v>
      </c>
      <c r="AB188" s="164" t="s">
        <v>921</v>
      </c>
      <c r="AC188" s="3" t="s">
        <v>854</v>
      </c>
      <c r="AD188" s="3" t="s">
        <v>878</v>
      </c>
      <c r="AE188" s="63">
        <v>2019</v>
      </c>
      <c r="AF188" s="241" t="s">
        <v>1414</v>
      </c>
      <c r="AG188" s="170" t="str">
        <f>IF(MOD(Таблица33[[#This Row],[Заказ корней, шт.
↓]],Таблица33[[#This Row],[Кратность заказа]])&gt;0,"Ошибка!","")</f>
        <v/>
      </c>
    </row>
    <row r="189" spans="1:33" s="37" customFormat="1" ht="15" customHeight="1">
      <c r="A189" s="48"/>
      <c r="B189" s="116" t="s">
        <v>1864</v>
      </c>
      <c r="C189" s="54" t="s">
        <v>1181</v>
      </c>
      <c r="D189" s="174" t="s">
        <v>816</v>
      </c>
      <c r="E189" s="261"/>
      <c r="F189" s="176" t="s">
        <v>1251</v>
      </c>
      <c r="G189" s="169" t="s">
        <v>110</v>
      </c>
      <c r="H189" s="187"/>
      <c r="I189" s="55" t="s">
        <v>1328</v>
      </c>
      <c r="J189" s="56">
        <v>50</v>
      </c>
      <c r="K189" s="56" t="s">
        <v>1336</v>
      </c>
      <c r="L189" s="126">
        <v>15.09</v>
      </c>
      <c r="M189" s="126">
        <v>15.51</v>
      </c>
      <c r="N189" s="126">
        <v>15.799999999999999</v>
      </c>
      <c r="O189" s="126">
        <v>16.899999999999999</v>
      </c>
      <c r="P189" s="56">
        <v>5</v>
      </c>
      <c r="Q189" s="172"/>
      <c r="R189" s="57" t="str">
        <f t="shared" si="18"/>
        <v>-</v>
      </c>
      <c r="S189" s="58">
        <f t="shared" si="19"/>
        <v>0</v>
      </c>
      <c r="T189" s="258" t="s">
        <v>842</v>
      </c>
      <c r="U189" s="272" t="s">
        <v>1602</v>
      </c>
      <c r="V189" s="273" t="s">
        <v>1733</v>
      </c>
      <c r="W189" s="223">
        <f>IF($B$32=1,,ROUNDUP(Таблица33[[#This Row],[Заказ корней, шт.
↓]]/5,0))</f>
        <v>0</v>
      </c>
      <c r="X189" s="202"/>
      <c r="Y189" s="224"/>
      <c r="Z189" s="240" t="s">
        <v>805</v>
      </c>
      <c r="AA189" s="164">
        <v>90</v>
      </c>
      <c r="AB189" s="164">
        <v>22</v>
      </c>
      <c r="AC189" s="3" t="s">
        <v>854</v>
      </c>
      <c r="AD189" s="3" t="s">
        <v>878</v>
      </c>
      <c r="AE189" s="63" t="s">
        <v>1288</v>
      </c>
      <c r="AF189" s="241" t="s">
        <v>1483</v>
      </c>
      <c r="AG189" s="170" t="str">
        <f>IF(MOD(Таблица33[[#This Row],[Заказ корней, шт.
↓]],Таблица33[[#This Row],[Кратность заказа]])&gt;0,"Ошибка!","")</f>
        <v/>
      </c>
    </row>
    <row r="190" spans="1:33" s="37" customFormat="1" ht="15" customHeight="1">
      <c r="A190" s="48"/>
      <c r="B190" s="116" t="s">
        <v>1864</v>
      </c>
      <c r="C190" s="54" t="s">
        <v>905</v>
      </c>
      <c r="D190" s="174" t="s">
        <v>816</v>
      </c>
      <c r="E190" s="261"/>
      <c r="F190" s="176" t="s">
        <v>1251</v>
      </c>
      <c r="G190" s="169" t="s">
        <v>110</v>
      </c>
      <c r="H190" s="187"/>
      <c r="I190" s="55" t="s">
        <v>1330</v>
      </c>
      <c r="J190" s="56">
        <v>35</v>
      </c>
      <c r="K190" s="56" t="s">
        <v>1336</v>
      </c>
      <c r="L190" s="126">
        <v>20.190000000000001</v>
      </c>
      <c r="M190" s="126">
        <v>20.57</v>
      </c>
      <c r="N190" s="126">
        <v>21.16</v>
      </c>
      <c r="O190" s="126">
        <v>22</v>
      </c>
      <c r="P190" s="56">
        <v>5</v>
      </c>
      <c r="Q190" s="172"/>
      <c r="R190" s="57" t="str">
        <f t="shared" si="18"/>
        <v>-</v>
      </c>
      <c r="S190" s="58">
        <f t="shared" si="19"/>
        <v>0</v>
      </c>
      <c r="T190" s="258" t="s">
        <v>842</v>
      </c>
      <c r="U190" s="272" t="s">
        <v>1602</v>
      </c>
      <c r="V190" s="273" t="s">
        <v>1733</v>
      </c>
      <c r="W190" s="223">
        <f>IF($B$32=1,,ROUNDUP(Таблица33[[#This Row],[Заказ корней, шт.
↓]]/5,0))</f>
        <v>0</v>
      </c>
      <c r="X190" s="202"/>
      <c r="Y190" s="224"/>
      <c r="Z190" s="240" t="s">
        <v>805</v>
      </c>
      <c r="AA190" s="164">
        <v>90</v>
      </c>
      <c r="AB190" s="164">
        <v>22</v>
      </c>
      <c r="AC190" s="3" t="s">
        <v>854</v>
      </c>
      <c r="AD190" s="3" t="s">
        <v>878</v>
      </c>
      <c r="AE190" s="63" t="s">
        <v>1288</v>
      </c>
      <c r="AF190" s="241" t="s">
        <v>1483</v>
      </c>
      <c r="AG190" s="170" t="str">
        <f>IF(MOD(Таблица33[[#This Row],[Заказ корней, шт.
↓]],Таблица33[[#This Row],[Кратность заказа]])&gt;0,"Ошибка!","")</f>
        <v/>
      </c>
    </row>
    <row r="191" spans="1:33" s="37" customFormat="1" ht="15" hidden="1" customHeight="1">
      <c r="A191" s="48"/>
      <c r="B191" s="306" t="s">
        <v>1867</v>
      </c>
      <c r="C191" s="307" t="s">
        <v>1182</v>
      </c>
      <c r="D191" s="308" t="s">
        <v>816</v>
      </c>
      <c r="E191" s="319"/>
      <c r="F191" s="310" t="s">
        <v>1251</v>
      </c>
      <c r="G191" s="311" t="s">
        <v>110</v>
      </c>
      <c r="H191" s="320"/>
      <c r="I191" s="313" t="s">
        <v>1330</v>
      </c>
      <c r="J191" s="314">
        <v>50</v>
      </c>
      <c r="K191" s="314" t="s">
        <v>1336</v>
      </c>
      <c r="L191" s="315">
        <v>20.190000000000001</v>
      </c>
      <c r="M191" s="315">
        <v>20.57</v>
      </c>
      <c r="N191" s="315">
        <v>21.16</v>
      </c>
      <c r="O191" s="315">
        <v>22</v>
      </c>
      <c r="P191" s="314">
        <v>5</v>
      </c>
      <c r="Q191" s="316"/>
      <c r="R191" s="317" t="str">
        <f t="shared" si="18"/>
        <v>-</v>
      </c>
      <c r="S191" s="318">
        <f t="shared" si="19"/>
        <v>0</v>
      </c>
      <c r="T191" s="305" t="s">
        <v>1868</v>
      </c>
      <c r="U191" s="272" t="s">
        <v>1602</v>
      </c>
      <c r="V191" s="273" t="s">
        <v>1733</v>
      </c>
      <c r="W191" s="223">
        <f>IF($B$32=1,,ROUNDUP(Таблица33[[#This Row],[Заказ корней, шт.
↓]]/5,0))</f>
        <v>0</v>
      </c>
      <c r="X191" s="202"/>
      <c r="Y191" s="224"/>
      <c r="Z191" s="240" t="s">
        <v>805</v>
      </c>
      <c r="AA191" s="164">
        <v>90</v>
      </c>
      <c r="AB191" s="164">
        <v>22</v>
      </c>
      <c r="AC191" s="3" t="s">
        <v>854</v>
      </c>
      <c r="AD191" s="3" t="s">
        <v>878</v>
      </c>
      <c r="AE191" s="63" t="s">
        <v>1288</v>
      </c>
      <c r="AF191" s="241" t="s">
        <v>1483</v>
      </c>
      <c r="AG191" s="170" t="str">
        <f>IF(MOD(Таблица33[[#This Row],[Заказ корней, шт.
↓]],Таблица33[[#This Row],[Кратность заказа]])&gt;0,"Ошибка!","")</f>
        <v/>
      </c>
    </row>
    <row r="192" spans="1:33" s="37" customFormat="1" ht="15" customHeight="1">
      <c r="A192" s="48"/>
      <c r="B192" s="116" t="s">
        <v>1864</v>
      </c>
      <c r="C192" s="54" t="s">
        <v>942</v>
      </c>
      <c r="D192" s="174" t="s">
        <v>816</v>
      </c>
      <c r="E192" s="261"/>
      <c r="F192" s="176" t="s">
        <v>1251</v>
      </c>
      <c r="G192" s="169" t="s">
        <v>123</v>
      </c>
      <c r="H192" s="185" t="s">
        <v>1506</v>
      </c>
      <c r="I192" s="55" t="s">
        <v>1328</v>
      </c>
      <c r="J192" s="56">
        <v>75</v>
      </c>
      <c r="K192" s="56" t="s">
        <v>1336</v>
      </c>
      <c r="L192" s="126">
        <v>4.87</v>
      </c>
      <c r="M192" s="126">
        <v>5</v>
      </c>
      <c r="N192" s="126">
        <v>5.0999999999999996</v>
      </c>
      <c r="O192" s="126">
        <v>5.45</v>
      </c>
      <c r="P192" s="56">
        <v>5</v>
      </c>
      <c r="Q192" s="172"/>
      <c r="R192" s="57" t="str">
        <f t="shared" si="18"/>
        <v>-</v>
      </c>
      <c r="S192" s="58">
        <f t="shared" si="19"/>
        <v>0</v>
      </c>
      <c r="T192" s="258" t="s">
        <v>842</v>
      </c>
      <c r="U192" s="272" t="s">
        <v>1603</v>
      </c>
      <c r="V192" s="273" t="s">
        <v>1734</v>
      </c>
      <c r="W192" s="223">
        <f>IF($B$32=1,,ROUNDUP(Таблица33[[#This Row],[Заказ корней, шт.
↓]]/5,0))</f>
        <v>0</v>
      </c>
      <c r="X192" s="202"/>
      <c r="Y192" s="224"/>
      <c r="Z192" s="240" t="s">
        <v>805</v>
      </c>
      <c r="AA192" s="164" t="s">
        <v>891</v>
      </c>
      <c r="AB192" s="164" t="s">
        <v>859</v>
      </c>
      <c r="AC192" s="3" t="s">
        <v>854</v>
      </c>
      <c r="AD192" s="3" t="s">
        <v>878</v>
      </c>
      <c r="AE192" s="63" t="s">
        <v>1289</v>
      </c>
      <c r="AF192" s="241" t="s">
        <v>1482</v>
      </c>
      <c r="AG192" s="170" t="str">
        <f>IF(MOD(Таблица33[[#This Row],[Заказ корней, шт.
↓]],Таблица33[[#This Row],[Кратность заказа]])&gt;0,"Ошибка!","")</f>
        <v/>
      </c>
    </row>
    <row r="193" spans="1:33" s="37" customFormat="1" ht="15" customHeight="1">
      <c r="A193" s="48"/>
      <c r="B193" s="116" t="s">
        <v>1864</v>
      </c>
      <c r="C193" s="54" t="s">
        <v>940</v>
      </c>
      <c r="D193" s="174" t="s">
        <v>901</v>
      </c>
      <c r="E193" s="261"/>
      <c r="F193" s="176" t="s">
        <v>1251</v>
      </c>
      <c r="G193" s="169" t="s">
        <v>123</v>
      </c>
      <c r="H193" s="185" t="s">
        <v>1506</v>
      </c>
      <c r="I193" s="55" t="s">
        <v>1328</v>
      </c>
      <c r="J193" s="56">
        <v>60</v>
      </c>
      <c r="K193" s="56" t="s">
        <v>1337</v>
      </c>
      <c r="L193" s="125">
        <v>462</v>
      </c>
      <c r="M193" s="125">
        <v>475</v>
      </c>
      <c r="N193" s="125">
        <v>484</v>
      </c>
      <c r="O193" s="125">
        <v>517</v>
      </c>
      <c r="P193" s="56">
        <v>5</v>
      </c>
      <c r="Q193" s="172"/>
      <c r="R193" s="57" t="str">
        <f t="shared" si="18"/>
        <v>-</v>
      </c>
      <c r="S193" s="65">
        <f t="shared" si="19"/>
        <v>0</v>
      </c>
      <c r="T193" s="258" t="s">
        <v>842</v>
      </c>
      <c r="U193" s="272" t="s">
        <v>1603</v>
      </c>
      <c r="V193" s="273" t="s">
        <v>1734</v>
      </c>
      <c r="W193" s="223">
        <f>IF($B$32=1,,ROUNDUP(Таблица33[[#This Row],[Заказ корней, шт.
↓]]/5,0))</f>
        <v>0</v>
      </c>
      <c r="X193" s="202"/>
      <c r="Y193" s="224"/>
      <c r="Z193" s="240" t="s">
        <v>805</v>
      </c>
      <c r="AA193" s="164" t="s">
        <v>891</v>
      </c>
      <c r="AB193" s="164" t="s">
        <v>859</v>
      </c>
      <c r="AC193" s="3" t="s">
        <v>854</v>
      </c>
      <c r="AD193" s="3" t="s">
        <v>878</v>
      </c>
      <c r="AE193" s="63" t="s">
        <v>1289</v>
      </c>
      <c r="AF193" s="241" t="s">
        <v>1482</v>
      </c>
      <c r="AG193" s="170" t="str">
        <f>IF(MOD(Таблица33[[#This Row],[Заказ корней, шт.
↓]],Таблица33[[#This Row],[Кратность заказа]])&gt;0,"Ошибка!","")</f>
        <v/>
      </c>
    </row>
    <row r="194" spans="1:33" s="37" customFormat="1" ht="15" customHeight="1">
      <c r="A194" s="48"/>
      <c r="B194" s="116" t="s">
        <v>1864</v>
      </c>
      <c r="C194" s="54" t="s">
        <v>1183</v>
      </c>
      <c r="D194" s="174" t="s">
        <v>816</v>
      </c>
      <c r="E194" s="261"/>
      <c r="F194" s="176" t="s">
        <v>1251</v>
      </c>
      <c r="G194" s="169" t="s">
        <v>123</v>
      </c>
      <c r="H194" s="185" t="s">
        <v>1506</v>
      </c>
      <c r="I194" s="55" t="s">
        <v>1330</v>
      </c>
      <c r="J194" s="56">
        <v>35</v>
      </c>
      <c r="K194" s="56" t="s">
        <v>1336</v>
      </c>
      <c r="L194" s="126">
        <v>8.1999999999999993</v>
      </c>
      <c r="M194" s="126">
        <v>8.43</v>
      </c>
      <c r="N194" s="126">
        <v>8.58</v>
      </c>
      <c r="O194" s="126">
        <v>9.18</v>
      </c>
      <c r="P194" s="56">
        <v>5</v>
      </c>
      <c r="Q194" s="172"/>
      <c r="R194" s="57" t="str">
        <f t="shared" si="18"/>
        <v>-</v>
      </c>
      <c r="S194" s="58">
        <f t="shared" si="19"/>
        <v>0</v>
      </c>
      <c r="T194" s="258" t="s">
        <v>842</v>
      </c>
      <c r="U194" s="272" t="s">
        <v>1603</v>
      </c>
      <c r="V194" s="273" t="s">
        <v>1734</v>
      </c>
      <c r="W194" s="223">
        <f>IF($B$32=1,,ROUNDUP(Таблица33[[#This Row],[Заказ корней, шт.
↓]]/5,0))</f>
        <v>0</v>
      </c>
      <c r="X194" s="202"/>
      <c r="Y194" s="224"/>
      <c r="Z194" s="240" t="s">
        <v>805</v>
      </c>
      <c r="AA194" s="164" t="s">
        <v>891</v>
      </c>
      <c r="AB194" s="164" t="s">
        <v>859</v>
      </c>
      <c r="AC194" s="3" t="s">
        <v>854</v>
      </c>
      <c r="AD194" s="3" t="s">
        <v>878</v>
      </c>
      <c r="AE194" s="63" t="s">
        <v>1289</v>
      </c>
      <c r="AF194" s="241" t="s">
        <v>1482</v>
      </c>
      <c r="AG194" s="170" t="str">
        <f>IF(MOD(Таблица33[[#This Row],[Заказ корней, шт.
↓]],Таблица33[[#This Row],[Кратность заказа]])&gt;0,"Ошибка!","")</f>
        <v/>
      </c>
    </row>
    <row r="195" spans="1:33" s="37" customFormat="1" ht="15" hidden="1" customHeight="1">
      <c r="A195" s="48"/>
      <c r="B195" s="306" t="s">
        <v>1867</v>
      </c>
      <c r="C195" s="307" t="s">
        <v>911</v>
      </c>
      <c r="D195" s="308" t="s">
        <v>816</v>
      </c>
      <c r="E195" s="319"/>
      <c r="F195" s="310" t="s">
        <v>1253</v>
      </c>
      <c r="G195" s="311" t="s">
        <v>222</v>
      </c>
      <c r="H195" s="324" t="s">
        <v>1506</v>
      </c>
      <c r="I195" s="313" t="s">
        <v>1330</v>
      </c>
      <c r="J195" s="314">
        <v>35</v>
      </c>
      <c r="K195" s="314" t="s">
        <v>1336</v>
      </c>
      <c r="L195" s="315">
        <v>35.629999999999995</v>
      </c>
      <c r="M195" s="315">
        <v>35.979999999999997</v>
      </c>
      <c r="N195" s="315">
        <v>36.33</v>
      </c>
      <c r="O195" s="315">
        <v>37.409999999999997</v>
      </c>
      <c r="P195" s="314">
        <v>3</v>
      </c>
      <c r="Q195" s="316"/>
      <c r="R195" s="317" t="str">
        <f>IF(Q195/J195=0,"-",Q195/J195)</f>
        <v>-</v>
      </c>
      <c r="S195" s="318">
        <f>IF(Q195&lt;10,O195*Q195,IF(Q195&lt;15,N195*Q195,IF(Q195&lt;J195,M195*Q195,L195*Q195)))</f>
        <v>0</v>
      </c>
      <c r="T195" s="305" t="s">
        <v>1868</v>
      </c>
      <c r="U195" s="272" t="s">
        <v>1604</v>
      </c>
      <c r="V195" s="273" t="s">
        <v>1735</v>
      </c>
      <c r="W195" s="223">
        <f>IF($B$32=1,,ROUNDUP(Таблица33[[#This Row],[Заказ корней, шт.
↓]]/5,0))</f>
        <v>0</v>
      </c>
      <c r="X195" s="202"/>
      <c r="Y195" s="224"/>
      <c r="Z195" s="240" t="s">
        <v>904</v>
      </c>
      <c r="AA195" s="164" t="s">
        <v>883</v>
      </c>
      <c r="AB195" s="164">
        <v>20</v>
      </c>
      <c r="AC195" s="3" t="s">
        <v>854</v>
      </c>
      <c r="AD195" s="3" t="s">
        <v>878</v>
      </c>
      <c r="AE195" s="63" t="s">
        <v>1320</v>
      </c>
      <c r="AF195" s="241" t="s">
        <v>1438</v>
      </c>
      <c r="AG195" s="170" t="str">
        <f>IF(MOD(Таблица33[[#This Row],[Заказ корней, шт.
↓]],Таблица33[[#This Row],[Кратность заказа]])&gt;0,"Ошибка!","")</f>
        <v/>
      </c>
    </row>
    <row r="196" spans="1:33" s="37" customFormat="1" ht="15" customHeight="1">
      <c r="A196" s="48"/>
      <c r="B196" s="116" t="s">
        <v>1864</v>
      </c>
      <c r="C196" s="54" t="s">
        <v>1824</v>
      </c>
      <c r="D196" s="174" t="s">
        <v>816</v>
      </c>
      <c r="E196" s="261"/>
      <c r="F196" s="176" t="s">
        <v>1253</v>
      </c>
      <c r="G196" s="169" t="s">
        <v>222</v>
      </c>
      <c r="H196" s="185" t="s">
        <v>1506</v>
      </c>
      <c r="I196" s="55" t="s">
        <v>1330</v>
      </c>
      <c r="J196" s="56">
        <v>35</v>
      </c>
      <c r="K196" s="56" t="s">
        <v>1336</v>
      </c>
      <c r="L196" s="126">
        <v>35.629999999999995</v>
      </c>
      <c r="M196" s="126">
        <v>35.979999999999997</v>
      </c>
      <c r="N196" s="126">
        <v>36.33</v>
      </c>
      <c r="O196" s="126">
        <v>37.409999999999997</v>
      </c>
      <c r="P196" s="56">
        <v>3</v>
      </c>
      <c r="Q196" s="172"/>
      <c r="R196" s="57" t="str">
        <f>IF(Q196/J196=0,"-",Q196/J196)</f>
        <v>-</v>
      </c>
      <c r="S196" s="58">
        <f>IF(Q196&lt;10,O196*Q196,IF(Q196&lt;15,N196*Q196,IF(Q196&lt;J196,M196*Q196,L196*Q196)))</f>
        <v>0</v>
      </c>
      <c r="T196" s="258" t="s">
        <v>842</v>
      </c>
      <c r="U196" s="272" t="s">
        <v>1604</v>
      </c>
      <c r="V196" s="273" t="s">
        <v>1735</v>
      </c>
      <c r="W196" s="223">
        <f>IF($B$32=1,,ROUNDUP(Таблица33[[#This Row],[Заказ корней, шт.
↓]]/5,0))</f>
        <v>0</v>
      </c>
      <c r="X196" s="202"/>
      <c r="Y196" s="224"/>
      <c r="Z196" s="240" t="s">
        <v>904</v>
      </c>
      <c r="AA196" s="164" t="s">
        <v>883</v>
      </c>
      <c r="AB196" s="164">
        <v>20</v>
      </c>
      <c r="AC196" s="3" t="s">
        <v>854</v>
      </c>
      <c r="AD196" s="3" t="s">
        <v>878</v>
      </c>
      <c r="AE196" s="63" t="s">
        <v>1320</v>
      </c>
      <c r="AF196" s="241" t="s">
        <v>1438</v>
      </c>
      <c r="AG196" s="170" t="str">
        <f>IF(MOD(Таблица33[[#This Row],[Заказ корней, шт.
↓]],Таблица33[[#This Row],[Кратность заказа]])&gt;0,"Ошибка!","")</f>
        <v/>
      </c>
    </row>
    <row r="197" spans="1:33" s="37" customFormat="1" ht="15" customHeight="1">
      <c r="A197" s="48"/>
      <c r="B197" s="116" t="s">
        <v>1864</v>
      </c>
      <c r="C197" s="54" t="s">
        <v>913</v>
      </c>
      <c r="D197" s="174" t="s">
        <v>816</v>
      </c>
      <c r="E197" s="261"/>
      <c r="F197" s="176" t="s">
        <v>1251</v>
      </c>
      <c r="G197" s="169" t="s">
        <v>264</v>
      </c>
      <c r="H197" s="187"/>
      <c r="I197" s="55" t="s">
        <v>1328</v>
      </c>
      <c r="J197" s="56">
        <v>60</v>
      </c>
      <c r="K197" s="56" t="s">
        <v>1336</v>
      </c>
      <c r="L197" s="126">
        <v>36.03</v>
      </c>
      <c r="M197" s="126">
        <v>36.379999999999995</v>
      </c>
      <c r="N197" s="126">
        <v>36.729999999999997</v>
      </c>
      <c r="O197" s="126">
        <v>37.83</v>
      </c>
      <c r="P197" s="56">
        <v>3</v>
      </c>
      <c r="Q197" s="172"/>
      <c r="R197" s="57" t="str">
        <f t="shared" si="18"/>
        <v>-</v>
      </c>
      <c r="S197" s="58">
        <f t="shared" si="19"/>
        <v>0</v>
      </c>
      <c r="T197" s="258" t="s">
        <v>842</v>
      </c>
      <c r="U197" s="272" t="s">
        <v>1605</v>
      </c>
      <c r="V197" s="273" t="s">
        <v>1736</v>
      </c>
      <c r="W197" s="223">
        <f>IF($B$32=1,,ROUNDUP(Таблица33[[#This Row],[Заказ корней, шт.
↓]]/5,0))</f>
        <v>0</v>
      </c>
      <c r="X197" s="202"/>
      <c r="Y197" s="224"/>
      <c r="Z197" s="240" t="s">
        <v>904</v>
      </c>
      <c r="AA197" s="164">
        <v>90</v>
      </c>
      <c r="AB197" s="164">
        <v>18</v>
      </c>
      <c r="AC197" s="3" t="s">
        <v>854</v>
      </c>
      <c r="AD197" s="3"/>
      <c r="AE197" s="63" t="s">
        <v>914</v>
      </c>
      <c r="AF197" s="241" t="s">
        <v>1458</v>
      </c>
      <c r="AG197" s="170" t="str">
        <f>IF(MOD(Таблица33[[#This Row],[Заказ корней, шт.
↓]],Таблица33[[#This Row],[Кратность заказа]])&gt;0,"Ошибка!","")</f>
        <v/>
      </c>
    </row>
    <row r="198" spans="1:33" s="37" customFormat="1" ht="15" customHeight="1">
      <c r="A198" s="48"/>
      <c r="B198" s="116" t="s">
        <v>1864</v>
      </c>
      <c r="C198" s="54" t="s">
        <v>1184</v>
      </c>
      <c r="D198" s="174" t="s">
        <v>816</v>
      </c>
      <c r="E198" s="261"/>
      <c r="F198" s="176" t="s">
        <v>1251</v>
      </c>
      <c r="G198" s="169" t="s">
        <v>264</v>
      </c>
      <c r="H198" s="187"/>
      <c r="I198" s="55" t="s">
        <v>1330</v>
      </c>
      <c r="J198" s="56">
        <v>50</v>
      </c>
      <c r="K198" s="56" t="s">
        <v>1336</v>
      </c>
      <c r="L198" s="126">
        <v>50.22</v>
      </c>
      <c r="M198" s="126">
        <v>50.71</v>
      </c>
      <c r="N198" s="126">
        <v>51.199999999999996</v>
      </c>
      <c r="O198" s="126">
        <v>52.73</v>
      </c>
      <c r="P198" s="56">
        <v>1</v>
      </c>
      <c r="Q198" s="172"/>
      <c r="R198" s="57" t="str">
        <f t="shared" si="18"/>
        <v>-</v>
      </c>
      <c r="S198" s="58">
        <f t="shared" si="19"/>
        <v>0</v>
      </c>
      <c r="T198" s="258" t="s">
        <v>842</v>
      </c>
      <c r="U198" s="272" t="s">
        <v>1605</v>
      </c>
      <c r="V198" s="273" t="s">
        <v>1736</v>
      </c>
      <c r="W198" s="223">
        <f>IF($B$32=1,,ROUNDUP(Таблица33[[#This Row],[Заказ корней, шт.
↓]]/5,0))</f>
        <v>0</v>
      </c>
      <c r="X198" s="202"/>
      <c r="Y198" s="224"/>
      <c r="Z198" s="240" t="s">
        <v>904</v>
      </c>
      <c r="AA198" s="164">
        <v>90</v>
      </c>
      <c r="AB198" s="164">
        <v>18</v>
      </c>
      <c r="AC198" s="3" t="s">
        <v>854</v>
      </c>
      <c r="AD198" s="3"/>
      <c r="AE198" s="63" t="s">
        <v>914</v>
      </c>
      <c r="AF198" s="241" t="s">
        <v>1458</v>
      </c>
      <c r="AG198" s="170" t="str">
        <f>IF(MOD(Таблица33[[#This Row],[Заказ корней, шт.
↓]],Таблица33[[#This Row],[Кратность заказа]])&gt;0,"Ошибка!","")</f>
        <v/>
      </c>
    </row>
    <row r="199" spans="1:33" s="53" customFormat="1" ht="21" customHeight="1">
      <c r="A199" s="48"/>
      <c r="B199" s="145"/>
      <c r="C199" s="146"/>
      <c r="D199" s="146"/>
      <c r="E199" s="260"/>
      <c r="F199" s="159" t="s">
        <v>852</v>
      </c>
      <c r="G199" s="160"/>
      <c r="H199" s="186"/>
      <c r="I199" s="148"/>
      <c r="J199" s="149"/>
      <c r="K199" s="149"/>
      <c r="L199" s="150"/>
      <c r="M199" s="150"/>
      <c r="N199" s="150"/>
      <c r="O199" s="150"/>
      <c r="P199" s="149"/>
      <c r="Q199" s="161"/>
      <c r="R199" s="151"/>
      <c r="S199" s="152"/>
      <c r="T199" s="222"/>
      <c r="U199" s="153"/>
      <c r="V199" s="153"/>
      <c r="W199" s="221"/>
      <c r="X199" s="153"/>
      <c r="Y199" s="222"/>
      <c r="Z199" s="238"/>
      <c r="AA199" s="165"/>
      <c r="AB199" s="165"/>
      <c r="AC199" s="155"/>
      <c r="AD199" s="155"/>
      <c r="AE199" s="154"/>
      <c r="AF199" s="239"/>
      <c r="AG199" s="170"/>
    </row>
    <row r="200" spans="1:33" s="37" customFormat="1" ht="15" customHeight="1">
      <c r="A200" s="48"/>
      <c r="B200" s="116" t="s">
        <v>1864</v>
      </c>
      <c r="C200" s="54" t="s">
        <v>236</v>
      </c>
      <c r="D200" s="174" t="s">
        <v>816</v>
      </c>
      <c r="E200" s="261"/>
      <c r="F200" s="176" t="s">
        <v>1253</v>
      </c>
      <c r="G200" s="169" t="s">
        <v>130</v>
      </c>
      <c r="H200" s="188" t="s">
        <v>1508</v>
      </c>
      <c r="I200" s="55" t="s">
        <v>1328</v>
      </c>
      <c r="J200" s="56">
        <v>60</v>
      </c>
      <c r="K200" s="56" t="s">
        <v>1336</v>
      </c>
      <c r="L200" s="126">
        <v>8.98</v>
      </c>
      <c r="M200" s="126">
        <v>9.23</v>
      </c>
      <c r="N200" s="126">
        <v>9.4</v>
      </c>
      <c r="O200" s="126">
        <v>10.050000000000001</v>
      </c>
      <c r="P200" s="56">
        <v>5</v>
      </c>
      <c r="Q200" s="172"/>
      <c r="R200" s="57" t="str">
        <f t="shared" si="18"/>
        <v>-</v>
      </c>
      <c r="S200" s="58">
        <f t="shared" si="19"/>
        <v>0</v>
      </c>
      <c r="T200" s="258" t="s">
        <v>842</v>
      </c>
      <c r="U200" s="272" t="s">
        <v>1606</v>
      </c>
      <c r="V200" s="273" t="s">
        <v>1737</v>
      </c>
      <c r="W200" s="223">
        <f>IF($B$32=1,,ROUNDUP(Таблица33[[#This Row],[Заказ корней, шт.
↓]]/5,0))</f>
        <v>0</v>
      </c>
      <c r="X200" s="202"/>
      <c r="Y200" s="224"/>
      <c r="Z200" s="240" t="s">
        <v>805</v>
      </c>
      <c r="AA200" s="164" t="s">
        <v>887</v>
      </c>
      <c r="AB200" s="164" t="s">
        <v>806</v>
      </c>
      <c r="AC200" s="3" t="s">
        <v>854</v>
      </c>
      <c r="AD200" s="3" t="s">
        <v>878</v>
      </c>
      <c r="AE200" s="63" t="s">
        <v>1290</v>
      </c>
      <c r="AF200" s="241" t="s">
        <v>1472</v>
      </c>
      <c r="AG200" s="170" t="str">
        <f>IF(MOD(Таблица33[[#This Row],[Заказ корней, шт.
↓]],Таблица33[[#This Row],[Кратность заказа]])&gt;0,"Ошибка!","")</f>
        <v/>
      </c>
    </row>
    <row r="201" spans="1:33" s="37" customFormat="1" ht="15" customHeight="1">
      <c r="A201" s="48"/>
      <c r="B201" s="116" t="s">
        <v>1864</v>
      </c>
      <c r="C201" s="54" t="s">
        <v>1812</v>
      </c>
      <c r="D201" s="174" t="s">
        <v>901</v>
      </c>
      <c r="E201" s="261"/>
      <c r="F201" s="176" t="s">
        <v>1253</v>
      </c>
      <c r="G201" s="169" t="s">
        <v>130</v>
      </c>
      <c r="H201" s="188" t="s">
        <v>1508</v>
      </c>
      <c r="I201" s="55" t="s">
        <v>1328</v>
      </c>
      <c r="J201" s="56">
        <v>60</v>
      </c>
      <c r="K201" s="56" t="s">
        <v>1337</v>
      </c>
      <c r="L201" s="125">
        <v>889</v>
      </c>
      <c r="M201" s="125">
        <v>913</v>
      </c>
      <c r="N201" s="125">
        <v>930</v>
      </c>
      <c r="O201" s="125">
        <v>995</v>
      </c>
      <c r="P201" s="56">
        <v>5</v>
      </c>
      <c r="Q201" s="172"/>
      <c r="R201" s="57" t="str">
        <f t="shared" ref="R201" si="36">IF(Q201/J201=0,"-",Q201/J201)</f>
        <v>-</v>
      </c>
      <c r="S201" s="65">
        <f>IF(Q201&lt;10,O201*Q201,IF(Q201&lt;15,N201*Q201,IF(Q201&lt;J201,M201*Q201,L201*Q201)))</f>
        <v>0</v>
      </c>
      <c r="T201" s="258" t="s">
        <v>842</v>
      </c>
      <c r="U201" s="272" t="s">
        <v>1606</v>
      </c>
      <c r="V201" s="273" t="s">
        <v>1737</v>
      </c>
      <c r="W201" s="223">
        <f>IF($B$32=1,,ROUNDUP(Таблица33[[#This Row],[Заказ корней, шт.
↓]]/5,0))</f>
        <v>0</v>
      </c>
      <c r="X201" s="202"/>
      <c r="Y201" s="224"/>
      <c r="Z201" s="240" t="s">
        <v>805</v>
      </c>
      <c r="AA201" s="164" t="s">
        <v>887</v>
      </c>
      <c r="AB201" s="164" t="s">
        <v>806</v>
      </c>
      <c r="AC201" s="3" t="s">
        <v>854</v>
      </c>
      <c r="AD201" s="3" t="s">
        <v>878</v>
      </c>
      <c r="AE201" s="63" t="s">
        <v>1290</v>
      </c>
      <c r="AF201" s="241" t="s">
        <v>1472</v>
      </c>
      <c r="AG201" s="170" t="str">
        <f>IF(MOD(Таблица33[[#This Row],[Заказ корней, шт.
↓]],Таблица33[[#This Row],[Кратность заказа]])&gt;0,"Ошибка!","")</f>
        <v/>
      </c>
    </row>
    <row r="202" spans="1:33" s="37" customFormat="1" ht="15" customHeight="1">
      <c r="A202" s="48"/>
      <c r="B202" s="116" t="s">
        <v>1864</v>
      </c>
      <c r="C202" s="54" t="s">
        <v>1813</v>
      </c>
      <c r="D202" s="174" t="s">
        <v>816</v>
      </c>
      <c r="E202" s="261"/>
      <c r="F202" s="176" t="s">
        <v>1253</v>
      </c>
      <c r="G202" s="169" t="s">
        <v>130</v>
      </c>
      <c r="H202" s="188" t="s">
        <v>1508</v>
      </c>
      <c r="I202" s="55" t="s">
        <v>1330</v>
      </c>
      <c r="J202" s="56">
        <v>40</v>
      </c>
      <c r="K202" s="56" t="s">
        <v>1336</v>
      </c>
      <c r="L202" s="126">
        <v>10.799999999999999</v>
      </c>
      <c r="M202" s="126">
        <v>11.1</v>
      </c>
      <c r="N202" s="126">
        <v>11.299999999999999</v>
      </c>
      <c r="O202" s="126">
        <v>12.09</v>
      </c>
      <c r="P202" s="56">
        <v>5</v>
      </c>
      <c r="Q202" s="172"/>
      <c r="R202" s="57" t="str">
        <f t="shared" ref="R202" si="37">IF(Q202/J202=0,"-",Q202/J202)</f>
        <v>-</v>
      </c>
      <c r="S202" s="58">
        <f t="shared" ref="S202" si="38">IF(Q202&lt;10,O202*Q202,IF(Q202&lt;15,N202*Q202,IF(Q202&lt;J202,M202*Q202,L202*Q202)))</f>
        <v>0</v>
      </c>
      <c r="T202" s="258" t="s">
        <v>842</v>
      </c>
      <c r="U202" s="272" t="s">
        <v>1606</v>
      </c>
      <c r="V202" s="273" t="s">
        <v>1737</v>
      </c>
      <c r="W202" s="223">
        <f>IF($B$32=1,,ROUNDUP(Таблица33[[#This Row],[Заказ корней, шт.
↓]]/5,0))</f>
        <v>0</v>
      </c>
      <c r="X202" s="202"/>
      <c r="Y202" s="224"/>
      <c r="Z202" s="240" t="s">
        <v>805</v>
      </c>
      <c r="AA202" s="164" t="s">
        <v>887</v>
      </c>
      <c r="AB202" s="164" t="s">
        <v>806</v>
      </c>
      <c r="AC202" s="3" t="s">
        <v>854</v>
      </c>
      <c r="AD202" s="3" t="s">
        <v>878</v>
      </c>
      <c r="AE202" s="63" t="s">
        <v>1290</v>
      </c>
      <c r="AF202" s="241" t="s">
        <v>1472</v>
      </c>
      <c r="AG202" s="170" t="str">
        <f>IF(MOD(Таблица33[[#This Row],[Заказ корней, шт.
↓]],Таблица33[[#This Row],[Кратность заказа]])&gt;0,"Ошибка!","")</f>
        <v/>
      </c>
    </row>
    <row r="203" spans="1:33" s="37" customFormat="1" ht="15" hidden="1" customHeight="1">
      <c r="A203" s="48"/>
      <c r="B203" s="306" t="s">
        <v>1867</v>
      </c>
      <c r="C203" s="307" t="s">
        <v>1185</v>
      </c>
      <c r="D203" s="308" t="s">
        <v>816</v>
      </c>
      <c r="E203" s="319"/>
      <c r="F203" s="310" t="s">
        <v>1253</v>
      </c>
      <c r="G203" s="311" t="s">
        <v>130</v>
      </c>
      <c r="H203" s="321" t="s">
        <v>1869</v>
      </c>
      <c r="I203" s="313" t="s">
        <v>1330</v>
      </c>
      <c r="J203" s="314">
        <v>40</v>
      </c>
      <c r="K203" s="314" t="s">
        <v>1336</v>
      </c>
      <c r="L203" s="315">
        <v>10.799999999999999</v>
      </c>
      <c r="M203" s="315">
        <v>11.1</v>
      </c>
      <c r="N203" s="315">
        <v>11.299999999999999</v>
      </c>
      <c r="O203" s="315">
        <v>12.09</v>
      </c>
      <c r="P203" s="314">
        <v>5</v>
      </c>
      <c r="Q203" s="316"/>
      <c r="R203" s="317" t="str">
        <f t="shared" si="18"/>
        <v>-</v>
      </c>
      <c r="S203" s="318">
        <f t="shared" si="19"/>
        <v>0</v>
      </c>
      <c r="T203" s="305" t="s">
        <v>1868</v>
      </c>
      <c r="U203" s="272" t="s">
        <v>1606</v>
      </c>
      <c r="V203" s="273" t="s">
        <v>1737</v>
      </c>
      <c r="W203" s="223">
        <f>IF($B$32=1,,ROUNDUP(Таблица33[[#This Row],[Заказ корней, шт.
↓]]/5,0))</f>
        <v>0</v>
      </c>
      <c r="X203" s="202"/>
      <c r="Y203" s="224"/>
      <c r="Z203" s="240" t="s">
        <v>805</v>
      </c>
      <c r="AA203" s="164" t="s">
        <v>887</v>
      </c>
      <c r="AB203" s="164" t="s">
        <v>806</v>
      </c>
      <c r="AC203" s="3" t="s">
        <v>854</v>
      </c>
      <c r="AD203" s="3" t="s">
        <v>878</v>
      </c>
      <c r="AE203" s="63" t="s">
        <v>1290</v>
      </c>
      <c r="AF203" s="241" t="s">
        <v>1472</v>
      </c>
      <c r="AG203" s="170" t="str">
        <f>IF(MOD(Таблица33[[#This Row],[Заказ корней, шт.
↓]],Таблица33[[#This Row],[Кратность заказа]])&gt;0,"Ошибка!","")</f>
        <v/>
      </c>
    </row>
    <row r="204" spans="1:33" s="37" customFormat="1" ht="15" customHeight="1">
      <c r="A204" s="48"/>
      <c r="B204" s="116" t="s">
        <v>1864</v>
      </c>
      <c r="C204" s="54" t="s">
        <v>1186</v>
      </c>
      <c r="D204" s="174" t="s">
        <v>901</v>
      </c>
      <c r="E204" s="261"/>
      <c r="F204" s="176" t="s">
        <v>1253</v>
      </c>
      <c r="G204" s="169" t="s">
        <v>130</v>
      </c>
      <c r="H204" s="188" t="s">
        <v>1508</v>
      </c>
      <c r="I204" s="55" t="s">
        <v>1330</v>
      </c>
      <c r="J204" s="56">
        <v>40</v>
      </c>
      <c r="K204" s="56" t="s">
        <v>1337</v>
      </c>
      <c r="L204" s="125">
        <v>1026</v>
      </c>
      <c r="M204" s="125">
        <v>1055</v>
      </c>
      <c r="N204" s="125">
        <v>1074</v>
      </c>
      <c r="O204" s="125">
        <v>1149</v>
      </c>
      <c r="P204" s="56">
        <v>5</v>
      </c>
      <c r="Q204" s="172"/>
      <c r="R204" s="57" t="str">
        <f t="shared" si="18"/>
        <v>-</v>
      </c>
      <c r="S204" s="65">
        <f t="shared" si="19"/>
        <v>0</v>
      </c>
      <c r="T204" s="258" t="s">
        <v>842</v>
      </c>
      <c r="U204" s="272" t="s">
        <v>1606</v>
      </c>
      <c r="V204" s="273" t="s">
        <v>1737</v>
      </c>
      <c r="W204" s="223">
        <f>IF($B$32=1,,ROUNDUP(Таблица33[[#This Row],[Заказ корней, шт.
↓]]/5,0))</f>
        <v>0</v>
      </c>
      <c r="X204" s="202"/>
      <c r="Y204" s="224"/>
      <c r="Z204" s="240" t="s">
        <v>805</v>
      </c>
      <c r="AA204" s="164" t="s">
        <v>887</v>
      </c>
      <c r="AB204" s="164" t="s">
        <v>806</v>
      </c>
      <c r="AC204" s="3" t="s">
        <v>854</v>
      </c>
      <c r="AD204" s="3" t="s">
        <v>878</v>
      </c>
      <c r="AE204" s="63" t="s">
        <v>1290</v>
      </c>
      <c r="AF204" s="241" t="s">
        <v>1472</v>
      </c>
      <c r="AG204" s="170" t="str">
        <f>IF(MOD(Таблица33[[#This Row],[Заказ корней, шт.
↓]],Таблица33[[#This Row],[Кратность заказа]])&gt;0,"Ошибка!","")</f>
        <v/>
      </c>
    </row>
    <row r="205" spans="1:33" s="37" customFormat="1" ht="15" hidden="1" customHeight="1">
      <c r="A205" s="48"/>
      <c r="B205" s="306" t="s">
        <v>1867</v>
      </c>
      <c r="C205" s="307" t="s">
        <v>916</v>
      </c>
      <c r="D205" s="308" t="s">
        <v>816</v>
      </c>
      <c r="E205" s="319"/>
      <c r="F205" s="310" t="s">
        <v>1253</v>
      </c>
      <c r="G205" s="311" t="s">
        <v>146</v>
      </c>
      <c r="H205" s="320"/>
      <c r="I205" s="313" t="s">
        <v>1328</v>
      </c>
      <c r="J205" s="314">
        <v>60</v>
      </c>
      <c r="K205" s="314" t="s">
        <v>1336</v>
      </c>
      <c r="L205" s="315">
        <v>10.36</v>
      </c>
      <c r="M205" s="315">
        <v>10.65</v>
      </c>
      <c r="N205" s="315">
        <v>10.85</v>
      </c>
      <c r="O205" s="315">
        <v>11.6</v>
      </c>
      <c r="P205" s="314">
        <v>5</v>
      </c>
      <c r="Q205" s="316"/>
      <c r="R205" s="317" t="str">
        <f t="shared" ref="R205:R210" si="39">IF(Q205/J205=0,"-",Q205/J205)</f>
        <v>-</v>
      </c>
      <c r="S205" s="318">
        <f t="shared" ref="S205:S210" si="40">IF(Q205&lt;10,O205*Q205,IF(Q205&lt;15,N205*Q205,IF(Q205&lt;J205,M205*Q205,L205*Q205)))</f>
        <v>0</v>
      </c>
      <c r="T205" s="305" t="s">
        <v>1868</v>
      </c>
      <c r="U205" s="272" t="s">
        <v>1607</v>
      </c>
      <c r="V205" s="273" t="s">
        <v>1738</v>
      </c>
      <c r="W205" s="223">
        <f>IF($B$32=1,,ROUNDUP(Таблица33[[#This Row],[Заказ корней, шт.
↓]]/5,0))</f>
        <v>0</v>
      </c>
      <c r="X205" s="202"/>
      <c r="Y205" s="224"/>
      <c r="Z205" s="240" t="s">
        <v>805</v>
      </c>
      <c r="AA205" s="164" t="s">
        <v>885</v>
      </c>
      <c r="AB205" s="164" t="s">
        <v>886</v>
      </c>
      <c r="AC205" s="3" t="s">
        <v>854</v>
      </c>
      <c r="AD205" s="3" t="s">
        <v>878</v>
      </c>
      <c r="AE205" s="63" t="s">
        <v>1267</v>
      </c>
      <c r="AF205" s="241" t="s">
        <v>863</v>
      </c>
      <c r="AG205" s="170" t="str">
        <f>IF(MOD(Таблица33[[#This Row],[Заказ корней, шт.
↓]],Таблица33[[#This Row],[Кратность заказа]])&gt;0,"Ошибка!","")</f>
        <v/>
      </c>
    </row>
    <row r="206" spans="1:33" s="37" customFormat="1" ht="15" customHeight="1">
      <c r="A206" s="48"/>
      <c r="B206" s="116" t="s">
        <v>1864</v>
      </c>
      <c r="C206" s="54" t="s">
        <v>1148</v>
      </c>
      <c r="D206" s="174" t="s">
        <v>816</v>
      </c>
      <c r="E206" s="261"/>
      <c r="F206" s="176" t="s">
        <v>1253</v>
      </c>
      <c r="G206" s="169" t="s">
        <v>146</v>
      </c>
      <c r="H206" s="187"/>
      <c r="I206" s="55" t="s">
        <v>1328</v>
      </c>
      <c r="J206" s="56">
        <v>60</v>
      </c>
      <c r="K206" s="56" t="s">
        <v>1336</v>
      </c>
      <c r="L206" s="126">
        <v>10.36</v>
      </c>
      <c r="M206" s="126">
        <v>10.65</v>
      </c>
      <c r="N206" s="126">
        <v>10.85</v>
      </c>
      <c r="O206" s="126">
        <v>11.6</v>
      </c>
      <c r="P206" s="56">
        <v>5</v>
      </c>
      <c r="Q206" s="172"/>
      <c r="R206" s="57" t="str">
        <f t="shared" si="39"/>
        <v>-</v>
      </c>
      <c r="S206" s="58">
        <f t="shared" si="40"/>
        <v>0</v>
      </c>
      <c r="T206" s="258" t="s">
        <v>842</v>
      </c>
      <c r="U206" s="272" t="s">
        <v>1607</v>
      </c>
      <c r="V206" s="273" t="s">
        <v>1738</v>
      </c>
      <c r="W206" s="223">
        <f>IF($B$32=1,,ROUNDUP(Таблица33[[#This Row],[Заказ корней, шт.
↓]]/5,0))</f>
        <v>0</v>
      </c>
      <c r="X206" s="202"/>
      <c r="Y206" s="224"/>
      <c r="Z206" s="240" t="s">
        <v>805</v>
      </c>
      <c r="AA206" s="164" t="s">
        <v>885</v>
      </c>
      <c r="AB206" s="164" t="s">
        <v>886</v>
      </c>
      <c r="AC206" s="3" t="s">
        <v>854</v>
      </c>
      <c r="AD206" s="3" t="s">
        <v>878</v>
      </c>
      <c r="AE206" s="63" t="s">
        <v>1267</v>
      </c>
      <c r="AF206" s="241" t="s">
        <v>863</v>
      </c>
      <c r="AG206" s="170" t="str">
        <f>IF(MOD(Таблица33[[#This Row],[Заказ корней, шт.
↓]],Таблица33[[#This Row],[Кратность заказа]])&gt;0,"Ошибка!","")</f>
        <v/>
      </c>
    </row>
    <row r="207" spans="1:33" s="37" customFormat="1" ht="15" hidden="1" customHeight="1">
      <c r="A207" s="48"/>
      <c r="B207" s="116" t="s">
        <v>1865</v>
      </c>
      <c r="C207" s="54" t="s">
        <v>1149</v>
      </c>
      <c r="D207" s="174" t="s">
        <v>816</v>
      </c>
      <c r="E207" s="261"/>
      <c r="F207" s="176" t="s">
        <v>1253</v>
      </c>
      <c r="G207" s="169" t="s">
        <v>146</v>
      </c>
      <c r="H207" s="187"/>
      <c r="I207" s="55" t="s">
        <v>1328</v>
      </c>
      <c r="J207" s="56">
        <v>60</v>
      </c>
      <c r="K207" s="56" t="s">
        <v>1336</v>
      </c>
      <c r="L207" s="126">
        <v>10.36</v>
      </c>
      <c r="M207" s="126">
        <v>10.65</v>
      </c>
      <c r="N207" s="126">
        <v>10.85</v>
      </c>
      <c r="O207" s="126">
        <v>11.6</v>
      </c>
      <c r="P207" s="56">
        <v>5</v>
      </c>
      <c r="Q207" s="172"/>
      <c r="R207" s="57" t="str">
        <f t="shared" si="39"/>
        <v>-</v>
      </c>
      <c r="S207" s="58">
        <f t="shared" si="40"/>
        <v>0</v>
      </c>
      <c r="T207" s="258" t="s">
        <v>842</v>
      </c>
      <c r="U207" s="272" t="s">
        <v>1607</v>
      </c>
      <c r="V207" s="273" t="s">
        <v>1738</v>
      </c>
      <c r="W207" s="223">
        <f>IF($B$32=1,,ROUNDUP(Таблица33[[#This Row],[Заказ корней, шт.
↓]]/5,0))</f>
        <v>0</v>
      </c>
      <c r="X207" s="202"/>
      <c r="Y207" s="224"/>
      <c r="Z207" s="240" t="s">
        <v>805</v>
      </c>
      <c r="AA207" s="164" t="s">
        <v>885</v>
      </c>
      <c r="AB207" s="164" t="s">
        <v>886</v>
      </c>
      <c r="AC207" s="3" t="s">
        <v>854</v>
      </c>
      <c r="AD207" s="3" t="s">
        <v>878</v>
      </c>
      <c r="AE207" s="63" t="s">
        <v>1267</v>
      </c>
      <c r="AF207" s="241" t="s">
        <v>863</v>
      </c>
      <c r="AG207" s="170" t="str">
        <f>IF(MOD(Таблица33[[#This Row],[Заказ корней, шт.
↓]],Таблица33[[#This Row],[Кратность заказа]])&gt;0,"Ошибка!","")</f>
        <v/>
      </c>
    </row>
    <row r="208" spans="1:33" s="37" customFormat="1" ht="15" hidden="1" customHeight="1">
      <c r="A208" s="48"/>
      <c r="B208" s="306" t="s">
        <v>1867</v>
      </c>
      <c r="C208" s="307" t="s">
        <v>915</v>
      </c>
      <c r="D208" s="308" t="s">
        <v>901</v>
      </c>
      <c r="E208" s="319"/>
      <c r="F208" s="310" t="s">
        <v>1253</v>
      </c>
      <c r="G208" s="311" t="s">
        <v>146</v>
      </c>
      <c r="H208" s="320"/>
      <c r="I208" s="313" t="s">
        <v>1328</v>
      </c>
      <c r="J208" s="314">
        <v>60</v>
      </c>
      <c r="K208" s="314" t="s">
        <v>1337</v>
      </c>
      <c r="L208" s="322">
        <v>984</v>
      </c>
      <c r="M208" s="322">
        <v>1011</v>
      </c>
      <c r="N208" s="322">
        <v>1029</v>
      </c>
      <c r="O208" s="322">
        <v>1101</v>
      </c>
      <c r="P208" s="314">
        <v>5</v>
      </c>
      <c r="Q208" s="316"/>
      <c r="R208" s="317" t="str">
        <f t="shared" si="39"/>
        <v>-</v>
      </c>
      <c r="S208" s="323">
        <f t="shared" si="40"/>
        <v>0</v>
      </c>
      <c r="T208" s="305" t="s">
        <v>1868</v>
      </c>
      <c r="U208" s="272" t="s">
        <v>1607</v>
      </c>
      <c r="V208" s="273" t="s">
        <v>1738</v>
      </c>
      <c r="W208" s="223">
        <f>IF($B$32=1,,ROUNDUP(Таблица33[[#This Row],[Заказ корней, шт.
↓]]/5,0))</f>
        <v>0</v>
      </c>
      <c r="X208" s="202"/>
      <c r="Y208" s="224"/>
      <c r="Z208" s="240" t="s">
        <v>805</v>
      </c>
      <c r="AA208" s="164" t="s">
        <v>885</v>
      </c>
      <c r="AB208" s="164" t="s">
        <v>886</v>
      </c>
      <c r="AC208" s="3" t="s">
        <v>854</v>
      </c>
      <c r="AD208" s="3" t="s">
        <v>878</v>
      </c>
      <c r="AE208" s="63" t="s">
        <v>1267</v>
      </c>
      <c r="AF208" s="241" t="s">
        <v>863</v>
      </c>
      <c r="AG208" s="170" t="str">
        <f>IF(MOD(Таблица33[[#This Row],[Заказ корней, шт.
↓]],Таблица33[[#This Row],[Кратность заказа]])&gt;0,"Ошибка!","")</f>
        <v/>
      </c>
    </row>
    <row r="209" spans="1:33" s="37" customFormat="1" ht="15" hidden="1" customHeight="1">
      <c r="A209" s="48"/>
      <c r="B209" s="306" t="s">
        <v>1867</v>
      </c>
      <c r="C209" s="307" t="s">
        <v>1150</v>
      </c>
      <c r="D209" s="308" t="s">
        <v>816</v>
      </c>
      <c r="E209" s="319"/>
      <c r="F209" s="310" t="s">
        <v>1253</v>
      </c>
      <c r="G209" s="311" t="s">
        <v>146</v>
      </c>
      <c r="H209" s="320"/>
      <c r="I209" s="313" t="s">
        <v>1330</v>
      </c>
      <c r="J209" s="314">
        <v>30</v>
      </c>
      <c r="K209" s="314" t="s">
        <v>1336</v>
      </c>
      <c r="L209" s="315">
        <v>13.12</v>
      </c>
      <c r="M209" s="315">
        <v>13.48</v>
      </c>
      <c r="N209" s="315">
        <v>13.73</v>
      </c>
      <c r="O209" s="315">
        <v>14.69</v>
      </c>
      <c r="P209" s="314">
        <v>5</v>
      </c>
      <c r="Q209" s="316"/>
      <c r="R209" s="317" t="str">
        <f t="shared" si="39"/>
        <v>-</v>
      </c>
      <c r="S209" s="318">
        <f t="shared" si="40"/>
        <v>0</v>
      </c>
      <c r="T209" s="305" t="s">
        <v>1868</v>
      </c>
      <c r="U209" s="272" t="s">
        <v>1607</v>
      </c>
      <c r="V209" s="273" t="s">
        <v>1738</v>
      </c>
      <c r="W209" s="223">
        <f>IF($B$32=1,,ROUNDUP(Таблица33[[#This Row],[Заказ корней, шт.
↓]]/5,0))</f>
        <v>0</v>
      </c>
      <c r="X209" s="202"/>
      <c r="Y209" s="224"/>
      <c r="Z209" s="240" t="s">
        <v>805</v>
      </c>
      <c r="AA209" s="164" t="s">
        <v>885</v>
      </c>
      <c r="AB209" s="164" t="s">
        <v>886</v>
      </c>
      <c r="AC209" s="3" t="s">
        <v>854</v>
      </c>
      <c r="AD209" s="3" t="s">
        <v>878</v>
      </c>
      <c r="AE209" s="63" t="s">
        <v>1267</v>
      </c>
      <c r="AF209" s="241" t="s">
        <v>863</v>
      </c>
      <c r="AG209" s="170" t="str">
        <f>IF(MOD(Таблица33[[#This Row],[Заказ корней, шт.
↓]],Таблица33[[#This Row],[Кратность заказа]])&gt;0,"Ошибка!","")</f>
        <v/>
      </c>
    </row>
    <row r="210" spans="1:33" s="37" customFormat="1" ht="15" customHeight="1">
      <c r="A210" s="48"/>
      <c r="B210" s="116" t="s">
        <v>1864</v>
      </c>
      <c r="C210" s="54" t="s">
        <v>1825</v>
      </c>
      <c r="D210" s="174" t="s">
        <v>816</v>
      </c>
      <c r="E210" s="261"/>
      <c r="F210" s="176" t="s">
        <v>1253</v>
      </c>
      <c r="G210" s="169" t="s">
        <v>146</v>
      </c>
      <c r="H210" s="187"/>
      <c r="I210" s="55" t="s">
        <v>1330</v>
      </c>
      <c r="J210" s="56">
        <v>40</v>
      </c>
      <c r="K210" s="56" t="s">
        <v>1336</v>
      </c>
      <c r="L210" s="126">
        <v>13.12</v>
      </c>
      <c r="M210" s="126">
        <v>13.48</v>
      </c>
      <c r="N210" s="126">
        <v>13.73</v>
      </c>
      <c r="O210" s="126">
        <v>14.69</v>
      </c>
      <c r="P210" s="56">
        <v>5</v>
      </c>
      <c r="Q210" s="172"/>
      <c r="R210" s="57" t="str">
        <f t="shared" si="39"/>
        <v>-</v>
      </c>
      <c r="S210" s="58">
        <f t="shared" si="40"/>
        <v>0</v>
      </c>
      <c r="T210" s="258" t="s">
        <v>842</v>
      </c>
      <c r="U210" s="272" t="s">
        <v>1607</v>
      </c>
      <c r="V210" s="273" t="s">
        <v>1738</v>
      </c>
      <c r="W210" s="223">
        <f>IF($B$32=1,,ROUNDUP(Таблица33[[#This Row],[Заказ корней, шт.
↓]]/5,0))</f>
        <v>0</v>
      </c>
      <c r="X210" s="202"/>
      <c r="Y210" s="224"/>
      <c r="Z210" s="240" t="s">
        <v>805</v>
      </c>
      <c r="AA210" s="164" t="s">
        <v>885</v>
      </c>
      <c r="AB210" s="164" t="s">
        <v>886</v>
      </c>
      <c r="AC210" s="3" t="s">
        <v>854</v>
      </c>
      <c r="AD210" s="3" t="s">
        <v>878</v>
      </c>
      <c r="AE210" s="63" t="s">
        <v>1267</v>
      </c>
      <c r="AF210" s="241" t="s">
        <v>863</v>
      </c>
      <c r="AG210" s="170" t="str">
        <f>IF(MOD(Таблица33[[#This Row],[Заказ корней, шт.
↓]],Таблица33[[#This Row],[Кратность заказа]])&gt;0,"Ошибка!","")</f>
        <v/>
      </c>
    </row>
    <row r="211" spans="1:33" s="37" customFormat="1" ht="15" customHeight="1">
      <c r="A211" s="48"/>
      <c r="B211" s="116" t="s">
        <v>1864</v>
      </c>
      <c r="C211" s="54" t="s">
        <v>932</v>
      </c>
      <c r="D211" s="174" t="s">
        <v>816</v>
      </c>
      <c r="E211" s="261"/>
      <c r="F211" s="176" t="s">
        <v>1251</v>
      </c>
      <c r="G211" s="169" t="s">
        <v>10</v>
      </c>
      <c r="H211" s="188" t="s">
        <v>1508</v>
      </c>
      <c r="I211" s="55" t="s">
        <v>1328</v>
      </c>
      <c r="J211" s="56">
        <v>60</v>
      </c>
      <c r="K211" s="56" t="s">
        <v>1336</v>
      </c>
      <c r="L211" s="126">
        <v>5.27</v>
      </c>
      <c r="M211" s="126">
        <v>5.42</v>
      </c>
      <c r="N211" s="126">
        <v>5.52</v>
      </c>
      <c r="O211" s="126">
        <v>5.9</v>
      </c>
      <c r="P211" s="56">
        <v>5</v>
      </c>
      <c r="Q211" s="172"/>
      <c r="R211" s="57" t="str">
        <f t="shared" si="18"/>
        <v>-</v>
      </c>
      <c r="S211" s="58">
        <f t="shared" si="19"/>
        <v>0</v>
      </c>
      <c r="T211" s="258" t="s">
        <v>842</v>
      </c>
      <c r="U211" s="272" t="s">
        <v>1608</v>
      </c>
      <c r="V211" s="273" t="s">
        <v>1739</v>
      </c>
      <c r="W211" s="223">
        <f>IF($B$32=1,,ROUNDUP(Таблица33[[#This Row],[Заказ корней, шт.
↓]]/5,0))</f>
        <v>0</v>
      </c>
      <c r="X211" s="202"/>
      <c r="Y211" s="224"/>
      <c r="Z211" s="240" t="s">
        <v>805</v>
      </c>
      <c r="AA211" s="164" t="s">
        <v>931</v>
      </c>
      <c r="AB211" s="164" t="s">
        <v>806</v>
      </c>
      <c r="AC211" s="3" t="s">
        <v>854</v>
      </c>
      <c r="AD211" s="3" t="s">
        <v>878</v>
      </c>
      <c r="AE211" s="63" t="s">
        <v>1292</v>
      </c>
      <c r="AF211" s="241" t="s">
        <v>1411</v>
      </c>
      <c r="AG211" s="170" t="str">
        <f>IF(MOD(Таблица33[[#This Row],[Заказ корней, шт.
↓]],Таблица33[[#This Row],[Кратность заказа]])&gt;0,"Ошибка!","")</f>
        <v/>
      </c>
    </row>
    <row r="212" spans="1:33" s="37" customFormat="1" ht="15" customHeight="1">
      <c r="A212" s="48"/>
      <c r="B212" s="116" t="s">
        <v>1864</v>
      </c>
      <c r="C212" s="54" t="s">
        <v>930</v>
      </c>
      <c r="D212" s="174" t="s">
        <v>901</v>
      </c>
      <c r="E212" s="261"/>
      <c r="F212" s="176" t="s">
        <v>1251</v>
      </c>
      <c r="G212" s="169" t="s">
        <v>10</v>
      </c>
      <c r="H212" s="188" t="s">
        <v>1508</v>
      </c>
      <c r="I212" s="55" t="s">
        <v>1328</v>
      </c>
      <c r="J212" s="56">
        <v>60</v>
      </c>
      <c r="K212" s="56" t="s">
        <v>1337</v>
      </c>
      <c r="L212" s="125">
        <v>501</v>
      </c>
      <c r="M212" s="125">
        <v>515</v>
      </c>
      <c r="N212" s="125">
        <v>525</v>
      </c>
      <c r="O212" s="125">
        <v>561</v>
      </c>
      <c r="P212" s="56">
        <v>5</v>
      </c>
      <c r="Q212" s="172"/>
      <c r="R212" s="57" t="str">
        <f t="shared" si="18"/>
        <v>-</v>
      </c>
      <c r="S212" s="65">
        <f t="shared" si="19"/>
        <v>0</v>
      </c>
      <c r="T212" s="258" t="s">
        <v>842</v>
      </c>
      <c r="U212" s="272" t="s">
        <v>1608</v>
      </c>
      <c r="V212" s="273" t="s">
        <v>1739</v>
      </c>
      <c r="W212" s="223">
        <f>IF($B$32=1,,ROUNDUP(Таблица33[[#This Row],[Заказ корней, шт.
↓]]/5,0))</f>
        <v>0</v>
      </c>
      <c r="X212" s="202"/>
      <c r="Y212" s="224"/>
      <c r="Z212" s="240" t="s">
        <v>805</v>
      </c>
      <c r="AA212" s="164" t="s">
        <v>931</v>
      </c>
      <c r="AB212" s="164" t="s">
        <v>806</v>
      </c>
      <c r="AC212" s="3" t="s">
        <v>854</v>
      </c>
      <c r="AD212" s="3" t="s">
        <v>878</v>
      </c>
      <c r="AE212" s="63" t="s">
        <v>1292</v>
      </c>
      <c r="AF212" s="241" t="s">
        <v>1411</v>
      </c>
      <c r="AG212" s="170" t="str">
        <f>IF(MOD(Таблица33[[#This Row],[Заказ корней, шт.
↓]],Таблица33[[#This Row],[Кратность заказа]])&gt;0,"Ошибка!","")</f>
        <v/>
      </c>
    </row>
    <row r="213" spans="1:33" s="37" customFormat="1" ht="15" customHeight="1">
      <c r="A213" s="48"/>
      <c r="B213" s="116" t="s">
        <v>1864</v>
      </c>
      <c r="C213" s="54" t="s">
        <v>1188</v>
      </c>
      <c r="D213" s="174" t="s">
        <v>816</v>
      </c>
      <c r="E213" s="261"/>
      <c r="F213" s="176" t="s">
        <v>1251</v>
      </c>
      <c r="G213" s="169" t="s">
        <v>10</v>
      </c>
      <c r="H213" s="188" t="s">
        <v>1508</v>
      </c>
      <c r="I213" s="55" t="s">
        <v>1330</v>
      </c>
      <c r="J213" s="56">
        <v>35</v>
      </c>
      <c r="K213" s="56" t="s">
        <v>1336</v>
      </c>
      <c r="L213" s="126">
        <v>7.12</v>
      </c>
      <c r="M213" s="126">
        <v>7.3199999999999994</v>
      </c>
      <c r="N213" s="126">
        <v>7.45</v>
      </c>
      <c r="O213" s="126">
        <v>7.97</v>
      </c>
      <c r="P213" s="56">
        <v>5</v>
      </c>
      <c r="Q213" s="172"/>
      <c r="R213" s="57" t="str">
        <f t="shared" si="18"/>
        <v>-</v>
      </c>
      <c r="S213" s="58">
        <f t="shared" si="19"/>
        <v>0</v>
      </c>
      <c r="T213" s="258" t="s">
        <v>842</v>
      </c>
      <c r="U213" s="272" t="s">
        <v>1608</v>
      </c>
      <c r="V213" s="273" t="s">
        <v>1739</v>
      </c>
      <c r="W213" s="223">
        <f>IF($B$32=1,,ROUNDUP(Таблица33[[#This Row],[Заказ корней, шт.
↓]]/5,0))</f>
        <v>0</v>
      </c>
      <c r="X213" s="202"/>
      <c r="Y213" s="224"/>
      <c r="Z213" s="240" t="s">
        <v>805</v>
      </c>
      <c r="AA213" s="164" t="s">
        <v>931</v>
      </c>
      <c r="AB213" s="164" t="s">
        <v>806</v>
      </c>
      <c r="AC213" s="3" t="s">
        <v>854</v>
      </c>
      <c r="AD213" s="3" t="s">
        <v>878</v>
      </c>
      <c r="AE213" s="63" t="s">
        <v>1292</v>
      </c>
      <c r="AF213" s="241" t="s">
        <v>1411</v>
      </c>
      <c r="AG213" s="170" t="str">
        <f>IF(MOD(Таблица33[[#This Row],[Заказ корней, шт.
↓]],Таблица33[[#This Row],[Кратность заказа]])&gt;0,"Ошибка!","")</f>
        <v/>
      </c>
    </row>
    <row r="214" spans="1:33" s="37" customFormat="1" ht="15" customHeight="1">
      <c r="A214" s="48"/>
      <c r="B214" s="116" t="s">
        <v>1864</v>
      </c>
      <c r="C214" s="54" t="s">
        <v>1366</v>
      </c>
      <c r="D214" s="174" t="s">
        <v>816</v>
      </c>
      <c r="E214" s="261"/>
      <c r="F214" s="176" t="s">
        <v>1251</v>
      </c>
      <c r="G214" s="169" t="s">
        <v>10</v>
      </c>
      <c r="H214" s="200" t="s">
        <v>1517</v>
      </c>
      <c r="I214" s="55" t="s">
        <v>1329</v>
      </c>
      <c r="J214" s="56">
        <v>20</v>
      </c>
      <c r="K214" s="56" t="s">
        <v>1336</v>
      </c>
      <c r="L214" s="126">
        <v>11.73</v>
      </c>
      <c r="M214" s="126">
        <v>12.049999999999999</v>
      </c>
      <c r="N214" s="126">
        <v>12.28</v>
      </c>
      <c r="O214" s="126">
        <v>13.13</v>
      </c>
      <c r="P214" s="56">
        <v>5</v>
      </c>
      <c r="Q214" s="172"/>
      <c r="R214" s="57" t="str">
        <f t="shared" ref="R214:R286" si="41">IF(Q214/J214=0,"-",Q214/J214)</f>
        <v>-</v>
      </c>
      <c r="S214" s="58">
        <f t="shared" ref="S214:S286" si="42">IF(Q214&lt;10,O214*Q214,IF(Q214&lt;15,N214*Q214,IF(Q214&lt;J214,M214*Q214,L214*Q214)))</f>
        <v>0</v>
      </c>
      <c r="T214" s="259" t="s">
        <v>1870</v>
      </c>
      <c r="U214" s="272" t="s">
        <v>1608</v>
      </c>
      <c r="V214" s="273" t="s">
        <v>1739</v>
      </c>
      <c r="W214" s="223">
        <f>IF($B$32=1,,ROUNDUP(Таблица33[[#This Row],[Заказ корней, шт.
↓]]/5,0))</f>
        <v>0</v>
      </c>
      <c r="X214" s="202"/>
      <c r="Y214" s="224"/>
      <c r="Z214" s="240" t="s">
        <v>805</v>
      </c>
      <c r="AA214" s="164" t="s">
        <v>931</v>
      </c>
      <c r="AB214" s="164" t="s">
        <v>806</v>
      </c>
      <c r="AC214" s="3" t="s">
        <v>854</v>
      </c>
      <c r="AD214" s="3" t="s">
        <v>878</v>
      </c>
      <c r="AE214" s="63" t="s">
        <v>1292</v>
      </c>
      <c r="AF214" s="241" t="s">
        <v>1411</v>
      </c>
      <c r="AG214" s="170" t="str">
        <f>IF(MOD(Таблица33[[#This Row],[Заказ корней, шт.
↓]],Таблица33[[#This Row],[Кратность заказа]])&gt;0,"Ошибка!","")</f>
        <v/>
      </c>
    </row>
    <row r="215" spans="1:33" s="37" customFormat="1" ht="15" customHeight="1">
      <c r="A215" s="48"/>
      <c r="B215" s="116" t="s">
        <v>1864</v>
      </c>
      <c r="C215" s="54" t="s">
        <v>933</v>
      </c>
      <c r="D215" s="174" t="s">
        <v>816</v>
      </c>
      <c r="E215" s="261"/>
      <c r="F215" s="176" t="s">
        <v>1251</v>
      </c>
      <c r="G215" s="169" t="s">
        <v>11</v>
      </c>
      <c r="H215" s="185" t="s">
        <v>1506</v>
      </c>
      <c r="I215" s="55" t="s">
        <v>1328</v>
      </c>
      <c r="J215" s="56">
        <v>60</v>
      </c>
      <c r="K215" s="56" t="s">
        <v>1336</v>
      </c>
      <c r="L215" s="126">
        <v>3.96</v>
      </c>
      <c r="M215" s="126">
        <v>4.0699999999999994</v>
      </c>
      <c r="N215" s="126">
        <v>4.1499999999999995</v>
      </c>
      <c r="O215" s="126">
        <v>4.43</v>
      </c>
      <c r="P215" s="56">
        <v>5</v>
      </c>
      <c r="Q215" s="172"/>
      <c r="R215" s="57" t="str">
        <f t="shared" si="41"/>
        <v>-</v>
      </c>
      <c r="S215" s="58">
        <f t="shared" si="42"/>
        <v>0</v>
      </c>
      <c r="T215" s="258" t="s">
        <v>842</v>
      </c>
      <c r="U215" s="272" t="s">
        <v>1609</v>
      </c>
      <c r="V215" s="273" t="s">
        <v>1740</v>
      </c>
      <c r="W215" s="223">
        <f>IF($B$32=1,,ROUNDUP(Таблица33[[#This Row],[Заказ корней, шт.
↓]]/5,0))</f>
        <v>0</v>
      </c>
      <c r="X215" s="202"/>
      <c r="Y215" s="224"/>
      <c r="Z215" s="240" t="s">
        <v>805</v>
      </c>
      <c r="AA215" s="164" t="s">
        <v>891</v>
      </c>
      <c r="AB215" s="164">
        <v>20</v>
      </c>
      <c r="AC215" s="3" t="s">
        <v>854</v>
      </c>
      <c r="AD215" s="3" t="s">
        <v>878</v>
      </c>
      <c r="AE215" s="63" t="s">
        <v>1293</v>
      </c>
      <c r="AF215" s="241" t="s">
        <v>1412</v>
      </c>
      <c r="AG215" s="170" t="str">
        <f>IF(MOD(Таблица33[[#This Row],[Заказ корней, шт.
↓]],Таблица33[[#This Row],[Кратность заказа]])&gt;0,"Ошибка!","")</f>
        <v/>
      </c>
    </row>
    <row r="216" spans="1:33" s="37" customFormat="1" ht="15" customHeight="1">
      <c r="A216" s="48"/>
      <c r="B216" s="116" t="s">
        <v>1864</v>
      </c>
      <c r="C216" s="54" t="s">
        <v>1189</v>
      </c>
      <c r="D216" s="174" t="s">
        <v>901</v>
      </c>
      <c r="E216" s="261"/>
      <c r="F216" s="176" t="s">
        <v>1251</v>
      </c>
      <c r="G216" s="169" t="s">
        <v>11</v>
      </c>
      <c r="H216" s="185" t="s">
        <v>1506</v>
      </c>
      <c r="I216" s="55" t="s">
        <v>1328</v>
      </c>
      <c r="J216" s="56">
        <v>60</v>
      </c>
      <c r="K216" s="56" t="s">
        <v>1337</v>
      </c>
      <c r="L216" s="125">
        <v>379</v>
      </c>
      <c r="M216" s="125">
        <v>389</v>
      </c>
      <c r="N216" s="125">
        <v>397</v>
      </c>
      <c r="O216" s="125">
        <v>424</v>
      </c>
      <c r="P216" s="56">
        <v>5</v>
      </c>
      <c r="Q216" s="172"/>
      <c r="R216" s="57" t="str">
        <f t="shared" si="41"/>
        <v>-</v>
      </c>
      <c r="S216" s="65">
        <f t="shared" si="42"/>
        <v>0</v>
      </c>
      <c r="T216" s="258" t="s">
        <v>842</v>
      </c>
      <c r="U216" s="272" t="s">
        <v>1609</v>
      </c>
      <c r="V216" s="273" t="s">
        <v>1740</v>
      </c>
      <c r="W216" s="223">
        <f>IF($B$32=1,,ROUNDUP(Таблица33[[#This Row],[Заказ корней, шт.
↓]]/5,0))</f>
        <v>0</v>
      </c>
      <c r="X216" s="202"/>
      <c r="Y216" s="224"/>
      <c r="Z216" s="240" t="s">
        <v>805</v>
      </c>
      <c r="AA216" s="164" t="s">
        <v>891</v>
      </c>
      <c r="AB216" s="164">
        <v>20</v>
      </c>
      <c r="AC216" s="3" t="s">
        <v>854</v>
      </c>
      <c r="AD216" s="3" t="s">
        <v>878</v>
      </c>
      <c r="AE216" s="63" t="s">
        <v>1293</v>
      </c>
      <c r="AF216" s="241" t="s">
        <v>1412</v>
      </c>
      <c r="AG216" s="170" t="str">
        <f>IF(MOD(Таблица33[[#This Row],[Заказ корней, шт.
↓]],Таблица33[[#This Row],[Кратность заказа]])&gt;0,"Ошибка!","")</f>
        <v/>
      </c>
    </row>
    <row r="217" spans="1:33" s="37" customFormat="1" ht="15" customHeight="1">
      <c r="A217" s="48"/>
      <c r="B217" s="116" t="s">
        <v>1864</v>
      </c>
      <c r="C217" s="54" t="s">
        <v>1190</v>
      </c>
      <c r="D217" s="174" t="s">
        <v>816</v>
      </c>
      <c r="E217" s="261"/>
      <c r="F217" s="176" t="s">
        <v>1251</v>
      </c>
      <c r="G217" s="169" t="s">
        <v>11</v>
      </c>
      <c r="H217" s="185" t="s">
        <v>1506</v>
      </c>
      <c r="I217" s="55" t="s">
        <v>1330</v>
      </c>
      <c r="J217" s="56">
        <v>50</v>
      </c>
      <c r="K217" s="56" t="s">
        <v>1336</v>
      </c>
      <c r="L217" s="126">
        <v>5.34</v>
      </c>
      <c r="M217" s="126">
        <v>5.4799999999999995</v>
      </c>
      <c r="N217" s="126">
        <v>5.58</v>
      </c>
      <c r="O217" s="126">
        <v>5.97</v>
      </c>
      <c r="P217" s="56">
        <v>5</v>
      </c>
      <c r="Q217" s="172"/>
      <c r="R217" s="57" t="str">
        <f t="shared" si="41"/>
        <v>-</v>
      </c>
      <c r="S217" s="58">
        <f t="shared" si="42"/>
        <v>0</v>
      </c>
      <c r="T217" s="258" t="s">
        <v>842</v>
      </c>
      <c r="U217" s="272" t="s">
        <v>1609</v>
      </c>
      <c r="V217" s="273" t="s">
        <v>1740</v>
      </c>
      <c r="W217" s="223">
        <f>IF($B$32=1,,ROUNDUP(Таблица33[[#This Row],[Заказ корней, шт.
↓]]/5,0))</f>
        <v>0</v>
      </c>
      <c r="X217" s="202"/>
      <c r="Y217" s="224"/>
      <c r="Z217" s="240" t="s">
        <v>805</v>
      </c>
      <c r="AA217" s="164" t="s">
        <v>891</v>
      </c>
      <c r="AB217" s="164">
        <v>20</v>
      </c>
      <c r="AC217" s="3" t="s">
        <v>854</v>
      </c>
      <c r="AD217" s="3" t="s">
        <v>878</v>
      </c>
      <c r="AE217" s="63" t="s">
        <v>1293</v>
      </c>
      <c r="AF217" s="241" t="s">
        <v>1412</v>
      </c>
      <c r="AG217" s="170" t="str">
        <f>IF(MOD(Таблица33[[#This Row],[Заказ корней, шт.
↓]],Таблица33[[#This Row],[Кратность заказа]])&gt;0,"Ошибка!","")</f>
        <v/>
      </c>
    </row>
    <row r="218" spans="1:33" s="37" customFormat="1" ht="15" customHeight="1">
      <c r="A218" s="48"/>
      <c r="B218" s="116" t="s">
        <v>1864</v>
      </c>
      <c r="C218" s="54" t="s">
        <v>1191</v>
      </c>
      <c r="D218" s="174" t="s">
        <v>901</v>
      </c>
      <c r="E218" s="261"/>
      <c r="F218" s="176" t="s">
        <v>1251</v>
      </c>
      <c r="G218" s="169" t="s">
        <v>11</v>
      </c>
      <c r="H218" s="185" t="s">
        <v>1506</v>
      </c>
      <c r="I218" s="55" t="s">
        <v>1330</v>
      </c>
      <c r="J218" s="56">
        <v>40</v>
      </c>
      <c r="K218" s="56" t="s">
        <v>1337</v>
      </c>
      <c r="L218" s="125">
        <v>507</v>
      </c>
      <c r="M218" s="125">
        <v>521</v>
      </c>
      <c r="N218" s="125">
        <v>530</v>
      </c>
      <c r="O218" s="125">
        <v>567</v>
      </c>
      <c r="P218" s="56">
        <v>5</v>
      </c>
      <c r="Q218" s="172"/>
      <c r="R218" s="57" t="str">
        <f t="shared" si="41"/>
        <v>-</v>
      </c>
      <c r="S218" s="65">
        <f t="shared" si="42"/>
        <v>0</v>
      </c>
      <c r="T218" s="258" t="s">
        <v>842</v>
      </c>
      <c r="U218" s="272" t="s">
        <v>1609</v>
      </c>
      <c r="V218" s="273" t="s">
        <v>1740</v>
      </c>
      <c r="W218" s="223">
        <f>IF($B$32=1,,ROUNDUP(Таблица33[[#This Row],[Заказ корней, шт.
↓]]/5,0))</f>
        <v>0</v>
      </c>
      <c r="X218" s="202"/>
      <c r="Y218" s="224"/>
      <c r="Z218" s="240" t="s">
        <v>805</v>
      </c>
      <c r="AA218" s="164" t="s">
        <v>891</v>
      </c>
      <c r="AB218" s="164">
        <v>20</v>
      </c>
      <c r="AC218" s="3" t="s">
        <v>854</v>
      </c>
      <c r="AD218" s="3" t="s">
        <v>878</v>
      </c>
      <c r="AE218" s="63" t="s">
        <v>1293</v>
      </c>
      <c r="AF218" s="241" t="s">
        <v>1412</v>
      </c>
      <c r="AG218" s="170" t="str">
        <f>IF(MOD(Таблица33[[#This Row],[Заказ корней, шт.
↓]],Таблица33[[#This Row],[Кратность заказа]])&gt;0,"Ошибка!","")</f>
        <v/>
      </c>
    </row>
    <row r="219" spans="1:33" s="37" customFormat="1" ht="15" customHeight="1">
      <c r="A219" s="48"/>
      <c r="B219" s="116" t="s">
        <v>1864</v>
      </c>
      <c r="C219" s="54" t="s">
        <v>1367</v>
      </c>
      <c r="D219" s="174" t="s">
        <v>816</v>
      </c>
      <c r="E219" s="261"/>
      <c r="F219" s="176" t="s">
        <v>1251</v>
      </c>
      <c r="G219" s="169" t="s">
        <v>11</v>
      </c>
      <c r="H219" s="185" t="s">
        <v>1506</v>
      </c>
      <c r="I219" s="55" t="s">
        <v>1329</v>
      </c>
      <c r="J219" s="56">
        <v>20</v>
      </c>
      <c r="K219" s="56" t="s">
        <v>1336</v>
      </c>
      <c r="L219" s="126">
        <v>11.09</v>
      </c>
      <c r="M219" s="126">
        <v>11.4</v>
      </c>
      <c r="N219" s="126">
        <v>11.61</v>
      </c>
      <c r="O219" s="126">
        <v>12.42</v>
      </c>
      <c r="P219" s="56">
        <v>5</v>
      </c>
      <c r="Q219" s="172"/>
      <c r="R219" s="57" t="str">
        <f t="shared" si="41"/>
        <v>-</v>
      </c>
      <c r="S219" s="58">
        <f t="shared" si="42"/>
        <v>0</v>
      </c>
      <c r="T219" s="259" t="s">
        <v>1870</v>
      </c>
      <c r="U219" s="272" t="s">
        <v>1609</v>
      </c>
      <c r="V219" s="273" t="s">
        <v>1740</v>
      </c>
      <c r="W219" s="223">
        <f>IF($B$32=1,,ROUNDUP(Таблица33[[#This Row],[Заказ корней, шт.
↓]]/5,0))</f>
        <v>0</v>
      </c>
      <c r="X219" s="202"/>
      <c r="Y219" s="224"/>
      <c r="Z219" s="240" t="s">
        <v>805</v>
      </c>
      <c r="AA219" s="164" t="s">
        <v>891</v>
      </c>
      <c r="AB219" s="164">
        <v>20</v>
      </c>
      <c r="AC219" s="3" t="s">
        <v>854</v>
      </c>
      <c r="AD219" s="3" t="s">
        <v>878</v>
      </c>
      <c r="AE219" s="63" t="s">
        <v>1293</v>
      </c>
      <c r="AF219" s="241" t="s">
        <v>1412</v>
      </c>
      <c r="AG219" s="170" t="str">
        <f>IF(MOD(Таблица33[[#This Row],[Заказ корней, шт.
↓]],Таблица33[[#This Row],[Кратность заказа]])&gt;0,"Ошибка!","")</f>
        <v/>
      </c>
    </row>
    <row r="220" spans="1:33" s="37" customFormat="1" ht="15" customHeight="1">
      <c r="A220" s="48"/>
      <c r="B220" s="116" t="s">
        <v>1864</v>
      </c>
      <c r="C220" s="54" t="s">
        <v>934</v>
      </c>
      <c r="D220" s="174" t="s">
        <v>816</v>
      </c>
      <c r="E220" s="261"/>
      <c r="F220" s="176" t="s">
        <v>1252</v>
      </c>
      <c r="G220" s="169" t="s">
        <v>97</v>
      </c>
      <c r="H220" s="187"/>
      <c r="I220" s="55" t="s">
        <v>1328</v>
      </c>
      <c r="J220" s="56">
        <v>60</v>
      </c>
      <c r="K220" s="56" t="s">
        <v>1336</v>
      </c>
      <c r="L220" s="126">
        <v>30.4</v>
      </c>
      <c r="M220" s="126">
        <v>30.700000000000003</v>
      </c>
      <c r="N220" s="126">
        <v>31</v>
      </c>
      <c r="O220" s="126">
        <v>31.92</v>
      </c>
      <c r="P220" s="56">
        <v>3</v>
      </c>
      <c r="Q220" s="172"/>
      <c r="R220" s="57" t="str">
        <f t="shared" si="41"/>
        <v>-</v>
      </c>
      <c r="S220" s="58">
        <f t="shared" si="42"/>
        <v>0</v>
      </c>
      <c r="T220" s="258" t="s">
        <v>842</v>
      </c>
      <c r="U220" s="272" t="s">
        <v>1610</v>
      </c>
      <c r="V220" s="273" t="s">
        <v>1741</v>
      </c>
      <c r="W220" s="223">
        <f>IF($B$32=1,,ROUNDUP(Таблица33[[#This Row],[Заказ корней, шт.
↓]]/5,0))</f>
        <v>0</v>
      </c>
      <c r="X220" s="202"/>
      <c r="Y220" s="224"/>
      <c r="Z220" s="240" t="s">
        <v>910</v>
      </c>
      <c r="AA220" s="164" t="s">
        <v>869</v>
      </c>
      <c r="AB220" s="164" t="s">
        <v>859</v>
      </c>
      <c r="AC220" s="3" t="s">
        <v>854</v>
      </c>
      <c r="AD220" s="3" t="s">
        <v>878</v>
      </c>
      <c r="AE220" s="63" t="s">
        <v>1294</v>
      </c>
      <c r="AF220" s="241" t="s">
        <v>1459</v>
      </c>
      <c r="AG220" s="170" t="str">
        <f>IF(MOD(Таблица33[[#This Row],[Заказ корней, шт.
↓]],Таблица33[[#This Row],[Кратность заказа]])&gt;0,"Ошибка!","")</f>
        <v/>
      </c>
    </row>
    <row r="221" spans="1:33" s="37" customFormat="1" ht="15" hidden="1" customHeight="1">
      <c r="A221" s="48"/>
      <c r="B221" s="116" t="s">
        <v>1865</v>
      </c>
      <c r="C221" s="54" t="s">
        <v>1192</v>
      </c>
      <c r="D221" s="174" t="s">
        <v>816</v>
      </c>
      <c r="E221" s="261"/>
      <c r="F221" s="176" t="s">
        <v>1252</v>
      </c>
      <c r="G221" s="169" t="s">
        <v>97</v>
      </c>
      <c r="H221" s="187"/>
      <c r="I221" s="55" t="s">
        <v>1328</v>
      </c>
      <c r="J221" s="56">
        <v>50</v>
      </c>
      <c r="K221" s="56" t="s">
        <v>1336</v>
      </c>
      <c r="L221" s="126">
        <v>30.4</v>
      </c>
      <c r="M221" s="126">
        <v>30.700000000000003</v>
      </c>
      <c r="N221" s="126">
        <v>31</v>
      </c>
      <c r="O221" s="126">
        <v>31.92</v>
      </c>
      <c r="P221" s="56">
        <v>3</v>
      </c>
      <c r="Q221" s="172"/>
      <c r="R221" s="57" t="str">
        <f t="shared" si="41"/>
        <v>-</v>
      </c>
      <c r="S221" s="58">
        <f t="shared" si="42"/>
        <v>0</v>
      </c>
      <c r="T221" s="258" t="s">
        <v>842</v>
      </c>
      <c r="U221" s="272" t="s">
        <v>1610</v>
      </c>
      <c r="V221" s="273" t="s">
        <v>1741</v>
      </c>
      <c r="W221" s="223">
        <f>IF($B$32=1,,ROUNDUP(Таблица33[[#This Row],[Заказ корней, шт.
↓]]/5,0))</f>
        <v>0</v>
      </c>
      <c r="X221" s="202"/>
      <c r="Y221" s="224"/>
      <c r="Z221" s="240" t="s">
        <v>910</v>
      </c>
      <c r="AA221" s="164" t="s">
        <v>869</v>
      </c>
      <c r="AB221" s="164" t="s">
        <v>859</v>
      </c>
      <c r="AC221" s="3" t="s">
        <v>854</v>
      </c>
      <c r="AD221" s="3" t="s">
        <v>878</v>
      </c>
      <c r="AE221" s="63" t="s">
        <v>1294</v>
      </c>
      <c r="AF221" s="241" t="s">
        <v>1459</v>
      </c>
      <c r="AG221" s="170" t="str">
        <f>IF(MOD(Таблица33[[#This Row],[Заказ корней, шт.
↓]],Таблица33[[#This Row],[Кратность заказа]])&gt;0,"Ошибка!","")</f>
        <v/>
      </c>
    </row>
    <row r="222" spans="1:33" s="37" customFormat="1" ht="15" hidden="1" customHeight="1">
      <c r="A222" s="48"/>
      <c r="B222" s="306" t="s">
        <v>1866</v>
      </c>
      <c r="C222" s="307" t="s">
        <v>1193</v>
      </c>
      <c r="D222" s="308" t="s">
        <v>816</v>
      </c>
      <c r="E222" s="319"/>
      <c r="F222" s="310" t="s">
        <v>1252</v>
      </c>
      <c r="G222" s="311" t="s">
        <v>97</v>
      </c>
      <c r="H222" s="320"/>
      <c r="I222" s="313" t="s">
        <v>1330</v>
      </c>
      <c r="J222" s="314">
        <v>50</v>
      </c>
      <c r="K222" s="314" t="s">
        <v>1336</v>
      </c>
      <c r="L222" s="315">
        <v>38</v>
      </c>
      <c r="M222" s="315">
        <v>38.36</v>
      </c>
      <c r="N222" s="315">
        <v>38.729999999999997</v>
      </c>
      <c r="O222" s="315">
        <v>39.89</v>
      </c>
      <c r="P222" s="314">
        <v>3</v>
      </c>
      <c r="Q222" s="316"/>
      <c r="R222" s="317" t="str">
        <f t="shared" si="41"/>
        <v>-</v>
      </c>
      <c r="S222" s="318">
        <f t="shared" si="42"/>
        <v>0</v>
      </c>
      <c r="T222" s="305" t="s">
        <v>1868</v>
      </c>
      <c r="U222" s="272" t="s">
        <v>1610</v>
      </c>
      <c r="V222" s="273" t="s">
        <v>1741</v>
      </c>
      <c r="W222" s="223">
        <f>IF($B$32=1,,ROUNDUP(Таблица33[[#This Row],[Заказ корней, шт.
↓]]/5,0))</f>
        <v>0</v>
      </c>
      <c r="X222" s="202"/>
      <c r="Y222" s="224"/>
      <c r="Z222" s="240" t="s">
        <v>910</v>
      </c>
      <c r="AA222" s="164" t="s">
        <v>869</v>
      </c>
      <c r="AB222" s="164" t="s">
        <v>859</v>
      </c>
      <c r="AC222" s="3" t="s">
        <v>854</v>
      </c>
      <c r="AD222" s="3" t="s">
        <v>878</v>
      </c>
      <c r="AE222" s="63" t="s">
        <v>1294</v>
      </c>
      <c r="AF222" s="241" t="s">
        <v>1459</v>
      </c>
      <c r="AG222" s="170" t="str">
        <f>IF(MOD(Таблица33[[#This Row],[Заказ корней, шт.
↓]],Таблица33[[#This Row],[Кратность заказа]])&gt;0,"Ошибка!","")</f>
        <v/>
      </c>
    </row>
    <row r="223" spans="1:33" s="37" customFormat="1" ht="15" customHeight="1">
      <c r="A223" s="48"/>
      <c r="B223" s="116" t="s">
        <v>1864</v>
      </c>
      <c r="C223" s="54" t="s">
        <v>1849</v>
      </c>
      <c r="D223" s="174" t="s">
        <v>816</v>
      </c>
      <c r="E223" s="261"/>
      <c r="F223" s="176" t="s">
        <v>1253</v>
      </c>
      <c r="G223" s="169" t="s">
        <v>902</v>
      </c>
      <c r="H223" s="187"/>
      <c r="I223" s="55" t="s">
        <v>1328</v>
      </c>
      <c r="J223" s="56">
        <v>60</v>
      </c>
      <c r="K223" s="56" t="s">
        <v>1336</v>
      </c>
      <c r="L223" s="126">
        <v>12.95</v>
      </c>
      <c r="M223" s="126">
        <v>13.31</v>
      </c>
      <c r="N223" s="126">
        <v>13.56</v>
      </c>
      <c r="O223" s="126">
        <v>14.5</v>
      </c>
      <c r="P223" s="56">
        <v>5</v>
      </c>
      <c r="Q223" s="172"/>
      <c r="R223" s="57" t="str">
        <f t="shared" ref="R223" si="43">IF(Q223/J223=0,"-",Q223/J223)</f>
        <v>-</v>
      </c>
      <c r="S223" s="58">
        <f t="shared" ref="S223" si="44">IF(Q223&lt;10,O223*Q223,IF(Q223&lt;15,N223*Q223,IF(Q223&lt;J223,M223*Q223,L223*Q223)))</f>
        <v>0</v>
      </c>
      <c r="T223" s="258" t="s">
        <v>842</v>
      </c>
      <c r="U223" s="272" t="s">
        <v>1611</v>
      </c>
      <c r="V223" s="273" t="s">
        <v>1742</v>
      </c>
      <c r="W223" s="223">
        <f>IF($B$32=1,,ROUNDUP(Таблица33[[#This Row],[Заказ корней, шт.
↓]]/5,0))</f>
        <v>0</v>
      </c>
      <c r="X223" s="202"/>
      <c r="Y223" s="224"/>
      <c r="Z223" s="240" t="s">
        <v>904</v>
      </c>
      <c r="AA223" s="164">
        <v>68</v>
      </c>
      <c r="AB223" s="164" t="s">
        <v>859</v>
      </c>
      <c r="AC223" s="3" t="s">
        <v>854</v>
      </c>
      <c r="AD223" s="3" t="s">
        <v>878</v>
      </c>
      <c r="AE223" s="63"/>
      <c r="AF223" s="241" t="s">
        <v>1474</v>
      </c>
      <c r="AG223" s="170" t="str">
        <f>IF(MOD(Таблица33[[#This Row],[Заказ корней, шт.
↓]],Таблица33[[#This Row],[Кратность заказа]])&gt;0,"Ошибка!","")</f>
        <v/>
      </c>
    </row>
    <row r="224" spans="1:33" s="37" customFormat="1" ht="15" customHeight="1">
      <c r="A224" s="48"/>
      <c r="B224" s="116" t="s">
        <v>1864</v>
      </c>
      <c r="C224" s="54" t="s">
        <v>900</v>
      </c>
      <c r="D224" s="174" t="s">
        <v>901</v>
      </c>
      <c r="E224" s="261"/>
      <c r="F224" s="176" t="s">
        <v>1253</v>
      </c>
      <c r="G224" s="169" t="s">
        <v>902</v>
      </c>
      <c r="H224" s="187"/>
      <c r="I224" s="55" t="s">
        <v>1328</v>
      </c>
      <c r="J224" s="56">
        <v>60</v>
      </c>
      <c r="K224" s="56" t="s">
        <v>1337</v>
      </c>
      <c r="L224" s="125">
        <v>1273</v>
      </c>
      <c r="M224" s="125">
        <v>1308</v>
      </c>
      <c r="N224" s="125">
        <v>1332</v>
      </c>
      <c r="O224" s="125">
        <v>1425</v>
      </c>
      <c r="P224" s="56">
        <v>5</v>
      </c>
      <c r="Q224" s="172"/>
      <c r="R224" s="57" t="str">
        <f t="shared" si="41"/>
        <v>-</v>
      </c>
      <c r="S224" s="65">
        <f t="shared" si="42"/>
        <v>0</v>
      </c>
      <c r="T224" s="258" t="s">
        <v>842</v>
      </c>
      <c r="U224" s="272" t="s">
        <v>1611</v>
      </c>
      <c r="V224" s="273" t="s">
        <v>1742</v>
      </c>
      <c r="W224" s="223">
        <f>IF($B$32=1,,ROUNDUP(Таблица33[[#This Row],[Заказ корней, шт.
↓]]/5,0))</f>
        <v>0</v>
      </c>
      <c r="X224" s="202"/>
      <c r="Y224" s="224"/>
      <c r="Z224" s="240" t="s">
        <v>904</v>
      </c>
      <c r="AA224" s="164">
        <v>68</v>
      </c>
      <c r="AB224" s="164" t="s">
        <v>859</v>
      </c>
      <c r="AC224" s="3" t="s">
        <v>854</v>
      </c>
      <c r="AD224" s="3" t="s">
        <v>878</v>
      </c>
      <c r="AE224" s="63"/>
      <c r="AF224" s="241" t="s">
        <v>1474</v>
      </c>
      <c r="AG224" s="170" t="str">
        <f>IF(MOD(Таблица33[[#This Row],[Заказ корней, шт.
↓]],Таблица33[[#This Row],[Кратность заказа]])&gt;0,"Ошибка!","")</f>
        <v/>
      </c>
    </row>
    <row r="225" spans="1:33" s="37" customFormat="1" ht="15" customHeight="1">
      <c r="A225" s="48"/>
      <c r="B225" s="116" t="s">
        <v>1864</v>
      </c>
      <c r="C225" s="54" t="s">
        <v>936</v>
      </c>
      <c r="D225" s="174" t="s">
        <v>816</v>
      </c>
      <c r="E225" s="261"/>
      <c r="F225" s="176" t="s">
        <v>1253</v>
      </c>
      <c r="G225" s="169" t="s">
        <v>149</v>
      </c>
      <c r="H225" s="187"/>
      <c r="I225" s="55" t="s">
        <v>1328</v>
      </c>
      <c r="J225" s="56">
        <v>60</v>
      </c>
      <c r="K225" s="56" t="s">
        <v>1336</v>
      </c>
      <c r="L225" s="126">
        <v>13.79</v>
      </c>
      <c r="M225" s="126">
        <v>14.17</v>
      </c>
      <c r="N225" s="126">
        <v>14.43</v>
      </c>
      <c r="O225" s="126">
        <v>15.44</v>
      </c>
      <c r="P225" s="56">
        <v>5</v>
      </c>
      <c r="Q225" s="172"/>
      <c r="R225" s="57" t="str">
        <f t="shared" si="41"/>
        <v>-</v>
      </c>
      <c r="S225" s="58">
        <f t="shared" si="42"/>
        <v>0</v>
      </c>
      <c r="T225" s="258" t="s">
        <v>842</v>
      </c>
      <c r="U225" s="272" t="s">
        <v>1612</v>
      </c>
      <c r="V225" s="273" t="s">
        <v>1743</v>
      </c>
      <c r="W225" s="223">
        <f>IF($B$32=1,,ROUNDUP(Таблица33[[#This Row],[Заказ корней, шт.
↓]]/5,0))</f>
        <v>0</v>
      </c>
      <c r="X225" s="202"/>
      <c r="Y225" s="224"/>
      <c r="Z225" s="240" t="s">
        <v>805</v>
      </c>
      <c r="AA225" s="164" t="s">
        <v>869</v>
      </c>
      <c r="AB225" s="164">
        <v>18</v>
      </c>
      <c r="AC225" s="3" t="s">
        <v>854</v>
      </c>
      <c r="AD225" s="3"/>
      <c r="AE225" s="63" t="s">
        <v>1295</v>
      </c>
      <c r="AF225" s="241" t="s">
        <v>1346</v>
      </c>
      <c r="AG225" s="170" t="str">
        <f>IF(MOD(Таблица33[[#This Row],[Заказ корней, шт.
↓]],Таблица33[[#This Row],[Кратность заказа]])&gt;0,"Ошибка!","")</f>
        <v/>
      </c>
    </row>
    <row r="226" spans="1:33" s="37" customFormat="1" ht="15" customHeight="1">
      <c r="A226" s="48"/>
      <c r="B226" s="116" t="s">
        <v>1864</v>
      </c>
      <c r="C226" s="54" t="s">
        <v>935</v>
      </c>
      <c r="D226" s="174" t="s">
        <v>901</v>
      </c>
      <c r="E226" s="261"/>
      <c r="F226" s="176" t="s">
        <v>1253</v>
      </c>
      <c r="G226" s="169" t="s">
        <v>149</v>
      </c>
      <c r="H226" s="187"/>
      <c r="I226" s="55" t="s">
        <v>1328</v>
      </c>
      <c r="J226" s="56">
        <v>60</v>
      </c>
      <c r="K226" s="56" t="s">
        <v>1337</v>
      </c>
      <c r="L226" s="125">
        <v>1309</v>
      </c>
      <c r="M226" s="125">
        <v>1345</v>
      </c>
      <c r="N226" s="125">
        <v>1371</v>
      </c>
      <c r="O226" s="125">
        <v>1466</v>
      </c>
      <c r="P226" s="56">
        <v>5</v>
      </c>
      <c r="Q226" s="172"/>
      <c r="R226" s="57" t="str">
        <f t="shared" si="41"/>
        <v>-</v>
      </c>
      <c r="S226" s="65">
        <f t="shared" si="42"/>
        <v>0</v>
      </c>
      <c r="T226" s="258" t="s">
        <v>842</v>
      </c>
      <c r="U226" s="272" t="s">
        <v>1612</v>
      </c>
      <c r="V226" s="273" t="s">
        <v>1743</v>
      </c>
      <c r="W226" s="223">
        <f>IF($B$32=1,,ROUNDUP(Таблица33[[#This Row],[Заказ корней, шт.
↓]]/5,0))</f>
        <v>0</v>
      </c>
      <c r="X226" s="202"/>
      <c r="Y226" s="224"/>
      <c r="Z226" s="240" t="s">
        <v>805</v>
      </c>
      <c r="AA226" s="164" t="s">
        <v>869</v>
      </c>
      <c r="AB226" s="164">
        <v>18</v>
      </c>
      <c r="AC226" s="3" t="s">
        <v>854</v>
      </c>
      <c r="AD226" s="3"/>
      <c r="AE226" s="63" t="s">
        <v>1295</v>
      </c>
      <c r="AF226" s="241" t="s">
        <v>1346</v>
      </c>
      <c r="AG226" s="170" t="str">
        <f>IF(MOD(Таблица33[[#This Row],[Заказ корней, шт.
↓]],Таблица33[[#This Row],[Кратность заказа]])&gt;0,"Ошибка!","")</f>
        <v/>
      </c>
    </row>
    <row r="227" spans="1:33" s="37" customFormat="1" ht="15" customHeight="1">
      <c r="A227" s="48"/>
      <c r="B227" s="116" t="s">
        <v>1864</v>
      </c>
      <c r="C227" s="54" t="s">
        <v>1195</v>
      </c>
      <c r="D227" s="174" t="s">
        <v>816</v>
      </c>
      <c r="E227" s="261"/>
      <c r="F227" s="176" t="s">
        <v>1253</v>
      </c>
      <c r="G227" s="169" t="s">
        <v>149</v>
      </c>
      <c r="H227" s="187"/>
      <c r="I227" s="55" t="s">
        <v>1330</v>
      </c>
      <c r="J227" s="56">
        <v>40</v>
      </c>
      <c r="K227" s="56" t="s">
        <v>1336</v>
      </c>
      <c r="L227" s="126">
        <v>16.66</v>
      </c>
      <c r="M227" s="126">
        <v>17.12</v>
      </c>
      <c r="N227" s="126">
        <v>17.430000000000003</v>
      </c>
      <c r="O227" s="126">
        <v>18.650000000000002</v>
      </c>
      <c r="P227" s="56">
        <v>5</v>
      </c>
      <c r="Q227" s="172"/>
      <c r="R227" s="57" t="str">
        <f t="shared" si="41"/>
        <v>-</v>
      </c>
      <c r="S227" s="58">
        <f t="shared" si="42"/>
        <v>0</v>
      </c>
      <c r="T227" s="258" t="s">
        <v>842</v>
      </c>
      <c r="U227" s="272" t="s">
        <v>1612</v>
      </c>
      <c r="V227" s="273" t="s">
        <v>1743</v>
      </c>
      <c r="W227" s="223">
        <f>IF($B$32=1,,ROUNDUP(Таблица33[[#This Row],[Заказ корней, шт.
↓]]/5,0))</f>
        <v>0</v>
      </c>
      <c r="X227" s="202"/>
      <c r="Y227" s="224"/>
      <c r="Z227" s="240" t="s">
        <v>805</v>
      </c>
      <c r="AA227" s="164" t="s">
        <v>869</v>
      </c>
      <c r="AB227" s="164">
        <v>18</v>
      </c>
      <c r="AC227" s="3" t="s">
        <v>854</v>
      </c>
      <c r="AD227" s="3"/>
      <c r="AE227" s="63" t="s">
        <v>1295</v>
      </c>
      <c r="AF227" s="241" t="s">
        <v>1346</v>
      </c>
      <c r="AG227" s="170" t="str">
        <f>IF(MOD(Таблица33[[#This Row],[Заказ корней, шт.
↓]],Таблица33[[#This Row],[Кратность заказа]])&gt;0,"Ошибка!","")</f>
        <v/>
      </c>
    </row>
    <row r="228" spans="1:33" s="37" customFormat="1" ht="15" hidden="1" customHeight="1">
      <c r="A228" s="48"/>
      <c r="B228" s="306" t="s">
        <v>1867</v>
      </c>
      <c r="C228" s="307" t="s">
        <v>1196</v>
      </c>
      <c r="D228" s="308" t="s">
        <v>816</v>
      </c>
      <c r="E228" s="319"/>
      <c r="F228" s="310" t="s">
        <v>1252</v>
      </c>
      <c r="G228" s="311" t="s">
        <v>183</v>
      </c>
      <c r="H228" s="320"/>
      <c r="I228" s="313" t="s">
        <v>1328</v>
      </c>
      <c r="J228" s="314">
        <v>50</v>
      </c>
      <c r="K228" s="314" t="s">
        <v>1336</v>
      </c>
      <c r="L228" s="315">
        <v>5.27</v>
      </c>
      <c r="M228" s="315">
        <v>5.42</v>
      </c>
      <c r="N228" s="315">
        <v>5.52</v>
      </c>
      <c r="O228" s="315">
        <v>5.9</v>
      </c>
      <c r="P228" s="314">
        <v>5</v>
      </c>
      <c r="Q228" s="316"/>
      <c r="R228" s="317" t="str">
        <f t="shared" si="41"/>
        <v>-</v>
      </c>
      <c r="S228" s="318">
        <f t="shared" si="42"/>
        <v>0</v>
      </c>
      <c r="T228" s="305" t="s">
        <v>1868</v>
      </c>
      <c r="U228" s="272" t="s">
        <v>1613</v>
      </c>
      <c r="V228" s="273" t="s">
        <v>1744</v>
      </c>
      <c r="W228" s="223">
        <f>IF($B$32=1,,ROUNDUP(Таблица33[[#This Row],[Заказ корней, шт.
↓]]/5,0))</f>
        <v>0</v>
      </c>
      <c r="X228" s="202"/>
      <c r="Y228" s="224"/>
      <c r="Z228" s="240" t="s">
        <v>904</v>
      </c>
      <c r="AA228" s="164">
        <v>90</v>
      </c>
      <c r="AB228" s="164">
        <v>14</v>
      </c>
      <c r="AC228" s="3" t="s">
        <v>854</v>
      </c>
      <c r="AD228" s="3"/>
      <c r="AE228" s="63" t="s">
        <v>1296</v>
      </c>
      <c r="AF228" s="241" t="s">
        <v>1415</v>
      </c>
      <c r="AG228" s="170" t="str">
        <f>IF(MOD(Таблица33[[#This Row],[Заказ корней, шт.
↓]],Таблица33[[#This Row],[Кратность заказа]])&gt;0,"Ошибка!","")</f>
        <v/>
      </c>
    </row>
    <row r="229" spans="1:33" s="37" customFormat="1" ht="15" customHeight="1">
      <c r="A229" s="48"/>
      <c r="B229" s="116" t="s">
        <v>1864</v>
      </c>
      <c r="C229" s="304" t="s">
        <v>1842</v>
      </c>
      <c r="D229" s="174" t="s">
        <v>816</v>
      </c>
      <c r="E229" s="261"/>
      <c r="F229" s="176" t="s">
        <v>1252</v>
      </c>
      <c r="G229" s="169" t="s">
        <v>183</v>
      </c>
      <c r="H229" s="187"/>
      <c r="I229" s="55" t="s">
        <v>1328</v>
      </c>
      <c r="J229" s="56">
        <v>60</v>
      </c>
      <c r="K229" s="56" t="s">
        <v>1336</v>
      </c>
      <c r="L229" s="126">
        <v>5.27</v>
      </c>
      <c r="M229" s="126">
        <v>5.42</v>
      </c>
      <c r="N229" s="126">
        <v>5.52</v>
      </c>
      <c r="O229" s="126">
        <v>5.9</v>
      </c>
      <c r="P229" s="56">
        <v>5</v>
      </c>
      <c r="Q229" s="172"/>
      <c r="R229" s="57" t="str">
        <f t="shared" ref="R229:R230" si="45">IF(Q229/J229=0,"-",Q229/J229)</f>
        <v>-</v>
      </c>
      <c r="S229" s="58">
        <f t="shared" ref="S229:S230" si="46">IF(Q229&lt;10,O229*Q229,IF(Q229&lt;15,N229*Q229,IF(Q229&lt;J229,M229*Q229,L229*Q229)))</f>
        <v>0</v>
      </c>
      <c r="T229" s="258" t="s">
        <v>842</v>
      </c>
      <c r="U229" s="272" t="s">
        <v>1613</v>
      </c>
      <c r="V229" s="273" t="s">
        <v>1744</v>
      </c>
      <c r="W229" s="223">
        <f>IF($B$32=1,,ROUNDUP(Таблица33[[#This Row],[Заказ корней, шт.
↓]]/5,0))</f>
        <v>0</v>
      </c>
      <c r="X229" s="202"/>
      <c r="Y229" s="224"/>
      <c r="Z229" s="240" t="s">
        <v>904</v>
      </c>
      <c r="AA229" s="164">
        <v>90</v>
      </c>
      <c r="AB229" s="164">
        <v>14</v>
      </c>
      <c r="AC229" s="3" t="s">
        <v>854</v>
      </c>
      <c r="AD229" s="3"/>
      <c r="AE229" s="63" t="s">
        <v>1296</v>
      </c>
      <c r="AF229" s="241" t="s">
        <v>1415</v>
      </c>
      <c r="AG229" s="170" t="str">
        <f>IF(MOD(Таблица33[[#This Row],[Заказ корней, шт.
↓]],Таблица33[[#This Row],[Кратность заказа]])&gt;0,"Ошибка!","")</f>
        <v/>
      </c>
    </row>
    <row r="230" spans="1:33" s="37" customFormat="1" ht="15" hidden="1" customHeight="1">
      <c r="A230" s="48"/>
      <c r="B230" s="116" t="s">
        <v>1865</v>
      </c>
      <c r="C230" s="304" t="s">
        <v>1843</v>
      </c>
      <c r="D230" s="174" t="s">
        <v>816</v>
      </c>
      <c r="E230" s="261"/>
      <c r="F230" s="176" t="s">
        <v>1252</v>
      </c>
      <c r="G230" s="169" t="s">
        <v>183</v>
      </c>
      <c r="H230" s="187"/>
      <c r="I230" s="55" t="s">
        <v>1328</v>
      </c>
      <c r="J230" s="56">
        <v>75</v>
      </c>
      <c r="K230" s="56" t="s">
        <v>1336</v>
      </c>
      <c r="L230" s="126">
        <v>5.27</v>
      </c>
      <c r="M230" s="126">
        <v>5.42</v>
      </c>
      <c r="N230" s="126">
        <v>5.52</v>
      </c>
      <c r="O230" s="126">
        <v>5.9</v>
      </c>
      <c r="P230" s="56">
        <v>5</v>
      </c>
      <c r="Q230" s="172"/>
      <c r="R230" s="57" t="str">
        <f t="shared" si="45"/>
        <v>-</v>
      </c>
      <c r="S230" s="58">
        <f t="shared" si="46"/>
        <v>0</v>
      </c>
      <c r="T230" s="258" t="s">
        <v>842</v>
      </c>
      <c r="U230" s="272" t="s">
        <v>1613</v>
      </c>
      <c r="V230" s="273" t="s">
        <v>1744</v>
      </c>
      <c r="W230" s="223">
        <f>IF($B$32=1,,ROUNDUP(Таблица33[[#This Row],[Заказ корней, шт.
↓]]/5,0))</f>
        <v>0</v>
      </c>
      <c r="X230" s="202"/>
      <c r="Y230" s="224"/>
      <c r="Z230" s="240" t="s">
        <v>904</v>
      </c>
      <c r="AA230" s="164">
        <v>90</v>
      </c>
      <c r="AB230" s="164">
        <v>14</v>
      </c>
      <c r="AC230" s="3" t="s">
        <v>854</v>
      </c>
      <c r="AD230" s="3"/>
      <c r="AE230" s="63" t="s">
        <v>1296</v>
      </c>
      <c r="AF230" s="241" t="s">
        <v>1415</v>
      </c>
      <c r="AG230" s="170" t="str">
        <f>IF(MOD(Таблица33[[#This Row],[Заказ корней, шт.
↓]],Таблица33[[#This Row],[Кратность заказа]])&gt;0,"Ошибка!","")</f>
        <v/>
      </c>
    </row>
    <row r="231" spans="1:33" s="37" customFormat="1" ht="15" customHeight="1">
      <c r="A231" s="48"/>
      <c r="B231" s="116" t="s">
        <v>1864</v>
      </c>
      <c r="C231" s="54" t="s">
        <v>903</v>
      </c>
      <c r="D231" s="174" t="s">
        <v>816</v>
      </c>
      <c r="E231" s="261"/>
      <c r="F231" s="176" t="s">
        <v>1252</v>
      </c>
      <c r="G231" s="169" t="s">
        <v>183</v>
      </c>
      <c r="H231" s="187"/>
      <c r="I231" s="55" t="s">
        <v>1330</v>
      </c>
      <c r="J231" s="56">
        <v>50</v>
      </c>
      <c r="K231" s="56" t="s">
        <v>1336</v>
      </c>
      <c r="L231" s="126">
        <v>6.83</v>
      </c>
      <c r="M231" s="126">
        <v>7.01</v>
      </c>
      <c r="N231" s="126">
        <v>7.1499999999999995</v>
      </c>
      <c r="O231" s="126">
        <v>7.64</v>
      </c>
      <c r="P231" s="56">
        <v>5</v>
      </c>
      <c r="Q231" s="172"/>
      <c r="R231" s="57" t="str">
        <f t="shared" si="41"/>
        <v>-</v>
      </c>
      <c r="S231" s="58">
        <f t="shared" si="42"/>
        <v>0</v>
      </c>
      <c r="T231" s="258" t="s">
        <v>842</v>
      </c>
      <c r="U231" s="272" t="s">
        <v>1613</v>
      </c>
      <c r="V231" s="273" t="s">
        <v>1744</v>
      </c>
      <c r="W231" s="223">
        <f>IF($B$32=1,,ROUNDUP(Таблица33[[#This Row],[Заказ корней, шт.
↓]]/5,0))</f>
        <v>0</v>
      </c>
      <c r="X231" s="202"/>
      <c r="Y231" s="224"/>
      <c r="Z231" s="240" t="s">
        <v>904</v>
      </c>
      <c r="AA231" s="164">
        <v>90</v>
      </c>
      <c r="AB231" s="164">
        <v>14</v>
      </c>
      <c r="AC231" s="3" t="s">
        <v>854</v>
      </c>
      <c r="AD231" s="3"/>
      <c r="AE231" s="63" t="s">
        <v>1296</v>
      </c>
      <c r="AF231" s="241" t="s">
        <v>1415</v>
      </c>
      <c r="AG231" s="170" t="str">
        <f>IF(MOD(Таблица33[[#This Row],[Заказ корней, шт.
↓]],Таблица33[[#This Row],[Кратность заказа]])&gt;0,"Ошибка!","")</f>
        <v/>
      </c>
    </row>
    <row r="232" spans="1:33" s="37" customFormat="1" ht="15" customHeight="1">
      <c r="A232" s="48"/>
      <c r="B232" s="116" t="s">
        <v>1864</v>
      </c>
      <c r="C232" s="54" t="s">
        <v>925</v>
      </c>
      <c r="D232" s="174" t="s">
        <v>816</v>
      </c>
      <c r="E232" s="261"/>
      <c r="F232" s="176" t="s">
        <v>1253</v>
      </c>
      <c r="G232" s="169" t="s">
        <v>844</v>
      </c>
      <c r="H232" s="187"/>
      <c r="I232" s="55" t="s">
        <v>1330</v>
      </c>
      <c r="J232" s="56">
        <v>35</v>
      </c>
      <c r="K232" s="56" t="s">
        <v>1336</v>
      </c>
      <c r="L232" s="126">
        <v>61.39</v>
      </c>
      <c r="M232" s="126">
        <v>61.98</v>
      </c>
      <c r="N232" s="126">
        <v>62.58</v>
      </c>
      <c r="O232" s="126">
        <v>64.45</v>
      </c>
      <c r="P232" s="56">
        <v>1</v>
      </c>
      <c r="Q232" s="172"/>
      <c r="R232" s="57" t="str">
        <f t="shared" si="41"/>
        <v>-</v>
      </c>
      <c r="S232" s="58">
        <f t="shared" si="42"/>
        <v>0</v>
      </c>
      <c r="T232" s="259" t="s">
        <v>1870</v>
      </c>
      <c r="U232" s="272" t="s">
        <v>1614</v>
      </c>
      <c r="V232" s="273" t="s">
        <v>1745</v>
      </c>
      <c r="W232" s="223">
        <f>IF($B$32=1,,ROUNDUP(Таблица33[[#This Row],[Заказ корней, шт.
↓]]/5,0))</f>
        <v>0</v>
      </c>
      <c r="X232" s="202"/>
      <c r="Y232" s="224"/>
      <c r="Z232" s="240" t="s">
        <v>904</v>
      </c>
      <c r="AA232" s="164">
        <v>65</v>
      </c>
      <c r="AB232" s="164" t="s">
        <v>907</v>
      </c>
      <c r="AC232" s="3" t="s">
        <v>854</v>
      </c>
      <c r="AD232" s="3"/>
      <c r="AE232" s="63"/>
      <c r="AF232" s="241" t="s">
        <v>1347</v>
      </c>
      <c r="AG232" s="170" t="str">
        <f>IF(MOD(Таблица33[[#This Row],[Заказ корней, шт.
↓]],Таблица33[[#This Row],[Кратность заказа]])&gt;0,"Ошибка!","")</f>
        <v/>
      </c>
    </row>
    <row r="233" spans="1:33" s="37" customFormat="1" ht="15" customHeight="1">
      <c r="A233" s="48"/>
      <c r="B233" s="116" t="s">
        <v>1864</v>
      </c>
      <c r="C233" s="54" t="s">
        <v>1197</v>
      </c>
      <c r="D233" s="174" t="s">
        <v>816</v>
      </c>
      <c r="E233" s="261"/>
      <c r="F233" s="176" t="s">
        <v>1253</v>
      </c>
      <c r="G233" s="169" t="s">
        <v>330</v>
      </c>
      <c r="H233" s="187"/>
      <c r="I233" s="55" t="s">
        <v>1330</v>
      </c>
      <c r="J233" s="56">
        <v>30</v>
      </c>
      <c r="K233" s="56" t="s">
        <v>1336</v>
      </c>
      <c r="L233" s="126">
        <v>82.65</v>
      </c>
      <c r="M233" s="126">
        <v>83.45</v>
      </c>
      <c r="N233" s="126">
        <v>84.26</v>
      </c>
      <c r="O233" s="126">
        <v>86.78</v>
      </c>
      <c r="P233" s="56">
        <v>1</v>
      </c>
      <c r="Q233" s="172"/>
      <c r="R233" s="57" t="str">
        <f t="shared" si="41"/>
        <v>-</v>
      </c>
      <c r="S233" s="58">
        <f t="shared" si="42"/>
        <v>0</v>
      </c>
      <c r="T233" s="259" t="s">
        <v>1870</v>
      </c>
      <c r="U233" s="272" t="s">
        <v>1615</v>
      </c>
      <c r="V233" s="273" t="s">
        <v>1746</v>
      </c>
      <c r="W233" s="223">
        <f>IF($B$32=1,,ROUNDUP(Таблица33[[#This Row],[Заказ корней, шт.
↓]]/5,0))</f>
        <v>0</v>
      </c>
      <c r="X233" s="202"/>
      <c r="Y233" s="224"/>
      <c r="Z233" s="240" t="s">
        <v>805</v>
      </c>
      <c r="AA233" s="164">
        <v>70</v>
      </c>
      <c r="AB233" s="164" t="s">
        <v>939</v>
      </c>
      <c r="AC233" s="3" t="s">
        <v>854</v>
      </c>
      <c r="AD233" s="3"/>
      <c r="AE233" s="63" t="s">
        <v>1297</v>
      </c>
      <c r="AF233" s="241" t="s">
        <v>1475</v>
      </c>
      <c r="AG233" s="170" t="str">
        <f>IF(MOD(Таблица33[[#This Row],[Заказ корней, шт.
↓]],Таблица33[[#This Row],[Кратность заказа]])&gt;0,"Ошибка!","")</f>
        <v/>
      </c>
    </row>
    <row r="234" spans="1:33" s="37" customFormat="1" ht="15" hidden="1" customHeight="1">
      <c r="A234" s="48"/>
      <c r="B234" s="306" t="s">
        <v>1866</v>
      </c>
      <c r="C234" s="307" t="s">
        <v>926</v>
      </c>
      <c r="D234" s="308" t="s">
        <v>816</v>
      </c>
      <c r="E234" s="319"/>
      <c r="F234" s="310" t="s">
        <v>1251</v>
      </c>
      <c r="G234" s="311" t="s">
        <v>29</v>
      </c>
      <c r="H234" s="321" t="s">
        <v>1869</v>
      </c>
      <c r="I234" s="313" t="s">
        <v>1328</v>
      </c>
      <c r="J234" s="314">
        <v>60</v>
      </c>
      <c r="K234" s="314" t="s">
        <v>1336</v>
      </c>
      <c r="L234" s="315">
        <v>129.63999999999999</v>
      </c>
      <c r="M234" s="315">
        <v>130.88999999999999</v>
      </c>
      <c r="N234" s="315">
        <v>132.16</v>
      </c>
      <c r="O234" s="315">
        <v>136.12</v>
      </c>
      <c r="P234" s="314">
        <v>1</v>
      </c>
      <c r="Q234" s="316"/>
      <c r="R234" s="317" t="str">
        <f>IF(Q234/J234=0,"-",Q234/J234)</f>
        <v>-</v>
      </c>
      <c r="S234" s="318">
        <f>IF(Q234&lt;10,O234*Q234,IF(Q234&lt;15,N234*Q234,IF(Q234&lt;J234,M234*Q234,L234*Q234)))</f>
        <v>0</v>
      </c>
      <c r="T234" s="305" t="s">
        <v>1868</v>
      </c>
      <c r="U234" s="272" t="s">
        <v>1616</v>
      </c>
      <c r="V234" s="273" t="s">
        <v>1747</v>
      </c>
      <c r="W234" s="223">
        <f>IF($B$32=1,,ROUNDUP(Таблица33[[#This Row],[Заказ корней, шт.
↓]]/5,0))</f>
        <v>0</v>
      </c>
      <c r="X234" s="202"/>
      <c r="Y234" s="224"/>
      <c r="Z234" s="240" t="s">
        <v>904</v>
      </c>
      <c r="AA234" s="164">
        <v>75</v>
      </c>
      <c r="AB234" s="164" t="s">
        <v>859</v>
      </c>
      <c r="AC234" s="3" t="s">
        <v>854</v>
      </c>
      <c r="AD234" s="3"/>
      <c r="AE234" s="63" t="s">
        <v>1278</v>
      </c>
      <c r="AF234" s="241" t="s">
        <v>1408</v>
      </c>
      <c r="AG234" s="170" t="str">
        <f>IF(MOD(Таблица33[[#This Row],[Заказ корней, шт.
↓]],Таблица33[[#This Row],[Кратность заказа]])&gt;0,"Ошибка!","")</f>
        <v/>
      </c>
    </row>
    <row r="235" spans="1:33" s="37" customFormat="1" ht="15" customHeight="1">
      <c r="A235" s="48"/>
      <c r="B235" s="116" t="s">
        <v>1864</v>
      </c>
      <c r="C235" s="54" t="s">
        <v>1164</v>
      </c>
      <c r="D235" s="174" t="s">
        <v>816</v>
      </c>
      <c r="E235" s="261"/>
      <c r="F235" s="176" t="s">
        <v>1251</v>
      </c>
      <c r="G235" s="169" t="s">
        <v>29</v>
      </c>
      <c r="H235" s="188" t="s">
        <v>1508</v>
      </c>
      <c r="I235" s="55" t="s">
        <v>1330</v>
      </c>
      <c r="J235" s="56">
        <v>35</v>
      </c>
      <c r="K235" s="56" t="s">
        <v>1336</v>
      </c>
      <c r="L235" s="126">
        <v>155.19999999999999</v>
      </c>
      <c r="M235" s="126">
        <v>156.69</v>
      </c>
      <c r="N235" s="126">
        <v>158.20999999999998</v>
      </c>
      <c r="O235" s="126">
        <v>162.94999999999999</v>
      </c>
      <c r="P235" s="56">
        <v>1</v>
      </c>
      <c r="Q235" s="172"/>
      <c r="R235" s="57" t="str">
        <f>IF(Q235/J235=0,"-",Q235/J235)</f>
        <v>-</v>
      </c>
      <c r="S235" s="58">
        <f>IF(Q235&lt;10,O235*Q235,IF(Q235&lt;15,N235*Q235,IF(Q235&lt;J235,M235*Q235,L235*Q235)))</f>
        <v>0</v>
      </c>
      <c r="T235" s="258" t="s">
        <v>842</v>
      </c>
      <c r="U235" s="272" t="s">
        <v>1616</v>
      </c>
      <c r="V235" s="273" t="s">
        <v>1747</v>
      </c>
      <c r="W235" s="223">
        <f>IF($B$32=1,,ROUNDUP(Таблица33[[#This Row],[Заказ корней, шт.
↓]]/5,0))</f>
        <v>0</v>
      </c>
      <c r="X235" s="202"/>
      <c r="Y235" s="224"/>
      <c r="Z235" s="240" t="s">
        <v>904</v>
      </c>
      <c r="AA235" s="164">
        <v>75</v>
      </c>
      <c r="AB235" s="164" t="s">
        <v>859</v>
      </c>
      <c r="AC235" s="3" t="s">
        <v>854</v>
      </c>
      <c r="AD235" s="3"/>
      <c r="AE235" s="63" t="s">
        <v>1278</v>
      </c>
      <c r="AF235" s="241" t="s">
        <v>1408</v>
      </c>
      <c r="AG235" s="170" t="str">
        <f>IF(MOD(Таблица33[[#This Row],[Заказ корней, шт.
↓]],Таблица33[[#This Row],[Кратность заказа]])&gt;0,"Ошибка!","")</f>
        <v/>
      </c>
    </row>
    <row r="236" spans="1:33" s="37" customFormat="1" ht="15" customHeight="1">
      <c r="A236" s="48"/>
      <c r="B236" s="116" t="s">
        <v>1864</v>
      </c>
      <c r="C236" s="54" t="s">
        <v>908</v>
      </c>
      <c r="D236" s="174" t="s">
        <v>816</v>
      </c>
      <c r="E236" s="261"/>
      <c r="F236" s="176" t="s">
        <v>1252</v>
      </c>
      <c r="G236" s="169" t="s">
        <v>246</v>
      </c>
      <c r="H236" s="187"/>
      <c r="I236" s="55" t="s">
        <v>1330</v>
      </c>
      <c r="J236" s="56">
        <v>50</v>
      </c>
      <c r="K236" s="56" t="s">
        <v>1336</v>
      </c>
      <c r="L236" s="126">
        <v>7.88</v>
      </c>
      <c r="M236" s="126">
        <v>8.1</v>
      </c>
      <c r="N236" s="126">
        <v>8.25</v>
      </c>
      <c r="O236" s="126">
        <v>8.82</v>
      </c>
      <c r="P236" s="56">
        <v>5</v>
      </c>
      <c r="Q236" s="172"/>
      <c r="R236" s="57" t="str">
        <f t="shared" si="41"/>
        <v>-</v>
      </c>
      <c r="S236" s="58">
        <f t="shared" si="42"/>
        <v>0</v>
      </c>
      <c r="T236" s="258" t="s">
        <v>842</v>
      </c>
      <c r="U236" s="272" t="s">
        <v>1617</v>
      </c>
      <c r="V236" s="273" t="s">
        <v>1748</v>
      </c>
      <c r="W236" s="223">
        <f>IF($B$32=1,,ROUNDUP(Таблица33[[#This Row],[Заказ корней, шт.
↓]]/5,0))</f>
        <v>0</v>
      </c>
      <c r="X236" s="202"/>
      <c r="Y236" s="224"/>
      <c r="Z236" s="240" t="s">
        <v>904</v>
      </c>
      <c r="AA236" s="164">
        <v>90</v>
      </c>
      <c r="AB236" s="164" t="s">
        <v>859</v>
      </c>
      <c r="AC236" s="3" t="s">
        <v>854</v>
      </c>
      <c r="AD236" s="3"/>
      <c r="AE236" s="63" t="s">
        <v>1298</v>
      </c>
      <c r="AF236" s="241" t="s">
        <v>1348</v>
      </c>
      <c r="AG236" s="170" t="str">
        <f>IF(MOD(Таблица33[[#This Row],[Заказ корней, шт.
↓]],Таблица33[[#This Row],[Кратность заказа]])&gt;0,"Ошибка!","")</f>
        <v/>
      </c>
    </row>
    <row r="237" spans="1:33" s="37" customFormat="1" ht="15" customHeight="1">
      <c r="A237" s="48"/>
      <c r="B237" s="116" t="s">
        <v>1864</v>
      </c>
      <c r="C237" s="54" t="s">
        <v>927</v>
      </c>
      <c r="D237" s="174" t="s">
        <v>816</v>
      </c>
      <c r="E237" s="261"/>
      <c r="F237" s="176" t="s">
        <v>1253</v>
      </c>
      <c r="G237" s="169" t="s">
        <v>287</v>
      </c>
      <c r="H237" s="187"/>
      <c r="I237" s="55" t="s">
        <v>1330</v>
      </c>
      <c r="J237" s="56">
        <v>35</v>
      </c>
      <c r="K237" s="56" t="s">
        <v>1336</v>
      </c>
      <c r="L237" s="126">
        <v>22.020000000000003</v>
      </c>
      <c r="M237" s="126">
        <v>22.430000000000003</v>
      </c>
      <c r="N237" s="126">
        <v>23.080000000000002</v>
      </c>
      <c r="O237" s="126">
        <v>24</v>
      </c>
      <c r="P237" s="56">
        <v>5</v>
      </c>
      <c r="Q237" s="172"/>
      <c r="R237" s="57" t="str">
        <f>IF(Q237/J237=0,"-",Q237/J237)</f>
        <v>-</v>
      </c>
      <c r="S237" s="58">
        <f>IF(Q237&lt;10,O237*Q237,IF(Q237&lt;15,N237*Q237,IF(Q237&lt;J237,M237*Q237,L237*Q237)))</f>
        <v>0</v>
      </c>
      <c r="T237" s="259" t="s">
        <v>1870</v>
      </c>
      <c r="U237" s="272" t="s">
        <v>1618</v>
      </c>
      <c r="V237" s="273" t="s">
        <v>1749</v>
      </c>
      <c r="W237" s="223">
        <f>IF($B$32=1,,ROUNDUP(Таблица33[[#This Row],[Заказ корней, шт.
↓]]/5,0))</f>
        <v>0</v>
      </c>
      <c r="X237" s="202"/>
      <c r="Y237" s="224"/>
      <c r="Z237" s="240" t="s">
        <v>805</v>
      </c>
      <c r="AA237" s="164" t="s">
        <v>862</v>
      </c>
      <c r="AB237" s="164" t="s">
        <v>859</v>
      </c>
      <c r="AC237" s="3" t="s">
        <v>854</v>
      </c>
      <c r="AD237" s="3"/>
      <c r="AE237" s="63" t="s">
        <v>1279</v>
      </c>
      <c r="AF237" s="241" t="s">
        <v>1342</v>
      </c>
      <c r="AG237" s="170" t="str">
        <f>IF(MOD(Таблица33[[#This Row],[Заказ корней, шт.
↓]],Таблица33[[#This Row],[Кратность заказа]])&gt;0,"Ошибка!","")</f>
        <v/>
      </c>
    </row>
    <row r="238" spans="1:33" s="37" customFormat="1" ht="15" hidden="1" customHeight="1">
      <c r="A238" s="48"/>
      <c r="B238" s="306" t="s">
        <v>1867</v>
      </c>
      <c r="C238" s="307" t="s">
        <v>928</v>
      </c>
      <c r="D238" s="308" t="s">
        <v>901</v>
      </c>
      <c r="E238" s="319"/>
      <c r="F238" s="310" t="s">
        <v>1253</v>
      </c>
      <c r="G238" s="311" t="s">
        <v>160</v>
      </c>
      <c r="H238" s="320"/>
      <c r="I238" s="313" t="s">
        <v>1328</v>
      </c>
      <c r="J238" s="314">
        <v>60</v>
      </c>
      <c r="K238" s="314" t="s">
        <v>1337</v>
      </c>
      <c r="L238" s="322">
        <v>1358</v>
      </c>
      <c r="M238" s="322">
        <v>1395</v>
      </c>
      <c r="N238" s="322">
        <v>1421</v>
      </c>
      <c r="O238" s="322">
        <v>1520</v>
      </c>
      <c r="P238" s="314">
        <v>5</v>
      </c>
      <c r="Q238" s="316"/>
      <c r="R238" s="317" t="str">
        <f t="shared" si="41"/>
        <v>-</v>
      </c>
      <c r="S238" s="323">
        <f t="shared" si="42"/>
        <v>0</v>
      </c>
      <c r="T238" s="305" t="s">
        <v>1868</v>
      </c>
      <c r="U238" s="272" t="s">
        <v>1619</v>
      </c>
      <c r="V238" s="273" t="s">
        <v>1750</v>
      </c>
      <c r="W238" s="223">
        <f>IF($B$32=1,,ROUNDUP(Таблица33[[#This Row],[Заказ корней, шт.
↓]]/5,0))</f>
        <v>0</v>
      </c>
      <c r="X238" s="202"/>
      <c r="Y238" s="224"/>
      <c r="Z238" s="240" t="s">
        <v>805</v>
      </c>
      <c r="AA238" s="164">
        <v>80</v>
      </c>
      <c r="AB238" s="164">
        <v>20</v>
      </c>
      <c r="AC238" s="3" t="s">
        <v>854</v>
      </c>
      <c r="AD238" s="3" t="s">
        <v>878</v>
      </c>
      <c r="AE238" s="63" t="s">
        <v>1299</v>
      </c>
      <c r="AF238" s="241" t="s">
        <v>870</v>
      </c>
      <c r="AG238" s="170" t="str">
        <f>IF(MOD(Таблица33[[#This Row],[Заказ корней, шт.
↓]],Таблица33[[#This Row],[Кратность заказа]])&gt;0,"Ошибка!","")</f>
        <v/>
      </c>
    </row>
    <row r="239" spans="1:33" s="37" customFormat="1" ht="15" customHeight="1">
      <c r="A239" s="48"/>
      <c r="B239" s="116" t="s">
        <v>1864</v>
      </c>
      <c r="C239" s="54" t="s">
        <v>909</v>
      </c>
      <c r="D239" s="174" t="s">
        <v>816</v>
      </c>
      <c r="E239" s="261"/>
      <c r="F239" s="176" t="s">
        <v>1253</v>
      </c>
      <c r="G239" s="169" t="s">
        <v>220</v>
      </c>
      <c r="H239" s="187"/>
      <c r="I239" s="55" t="s">
        <v>1330</v>
      </c>
      <c r="J239" s="56">
        <v>35</v>
      </c>
      <c r="K239" s="56" t="s">
        <v>1336</v>
      </c>
      <c r="L239" s="126">
        <v>34.76</v>
      </c>
      <c r="M239" s="126">
        <v>35.089999999999996</v>
      </c>
      <c r="N239" s="126">
        <v>35.43</v>
      </c>
      <c r="O239" s="126">
        <v>36.489999999999995</v>
      </c>
      <c r="P239" s="56">
        <v>3</v>
      </c>
      <c r="Q239" s="172"/>
      <c r="R239" s="57" t="str">
        <f t="shared" si="41"/>
        <v>-</v>
      </c>
      <c r="S239" s="58">
        <f t="shared" si="42"/>
        <v>0</v>
      </c>
      <c r="T239" s="259" t="s">
        <v>1870</v>
      </c>
      <c r="U239" s="272" t="s">
        <v>1620</v>
      </c>
      <c r="V239" s="273" t="s">
        <v>1751</v>
      </c>
      <c r="W239" s="223">
        <f>IF($B$32=1,,ROUNDUP(Таблица33[[#This Row],[Заказ корней, шт.
↓]]/5,0))</f>
        <v>0</v>
      </c>
      <c r="X239" s="202"/>
      <c r="Y239" s="224"/>
      <c r="Z239" s="240" t="s">
        <v>904</v>
      </c>
      <c r="AA239" s="164" t="s">
        <v>869</v>
      </c>
      <c r="AB239" s="164" t="s">
        <v>1484</v>
      </c>
      <c r="AC239" s="3" t="s">
        <v>854</v>
      </c>
      <c r="AD239" s="3"/>
      <c r="AE239" s="63" t="s">
        <v>1300</v>
      </c>
      <c r="AF239" s="241" t="s">
        <v>868</v>
      </c>
      <c r="AG239" s="170" t="str">
        <f>IF(MOD(Таблица33[[#This Row],[Заказ корней, шт.
↓]],Таблица33[[#This Row],[Кратность заказа]])&gt;0,"Ошибка!","")</f>
        <v/>
      </c>
    </row>
    <row r="240" spans="1:33" s="37" customFormat="1" ht="15" customHeight="1">
      <c r="A240" s="48"/>
      <c r="B240" s="116" t="s">
        <v>1864</v>
      </c>
      <c r="C240" s="54" t="s">
        <v>1830</v>
      </c>
      <c r="D240" s="174" t="s">
        <v>816</v>
      </c>
      <c r="E240" s="261"/>
      <c r="F240" s="176" t="s">
        <v>1253</v>
      </c>
      <c r="G240" s="169" t="s">
        <v>220</v>
      </c>
      <c r="H240" s="187"/>
      <c r="I240" s="55" t="s">
        <v>1330</v>
      </c>
      <c r="J240" s="56">
        <v>40</v>
      </c>
      <c r="K240" s="56" t="s">
        <v>1337</v>
      </c>
      <c r="L240" s="125">
        <v>3428</v>
      </c>
      <c r="M240" s="125">
        <v>3461</v>
      </c>
      <c r="N240" s="125">
        <v>3495</v>
      </c>
      <c r="O240" s="125">
        <v>3599</v>
      </c>
      <c r="P240" s="56">
        <v>3</v>
      </c>
      <c r="Q240" s="172"/>
      <c r="R240" s="57" t="str">
        <f t="shared" ref="R240" si="47">IF(Q240/J240=0,"-",Q240/J240)</f>
        <v>-</v>
      </c>
      <c r="S240" s="65">
        <f t="shared" ref="S240" si="48">IF(Q240&lt;10,O240*Q240,IF(Q240&lt;15,N240*Q240,IF(Q240&lt;J240,M240*Q240,L240*Q240)))</f>
        <v>0</v>
      </c>
      <c r="T240" s="258" t="s">
        <v>842</v>
      </c>
      <c r="U240" s="272" t="s">
        <v>1620</v>
      </c>
      <c r="V240" s="273" t="s">
        <v>1751</v>
      </c>
      <c r="W240" s="223">
        <f>IF($B$32=1,,ROUNDUP(Таблица33[[#This Row],[Заказ корней, шт.
↓]]/5,0))</f>
        <v>0</v>
      </c>
      <c r="X240" s="202"/>
      <c r="Y240" s="224"/>
      <c r="Z240" s="240" t="s">
        <v>904</v>
      </c>
      <c r="AA240" s="164" t="s">
        <v>869</v>
      </c>
      <c r="AB240" s="164" t="s">
        <v>1484</v>
      </c>
      <c r="AC240" s="3" t="s">
        <v>854</v>
      </c>
      <c r="AD240" s="3"/>
      <c r="AE240" s="63" t="s">
        <v>1300</v>
      </c>
      <c r="AF240" s="241" t="s">
        <v>868</v>
      </c>
      <c r="AG240" s="170" t="str">
        <f>IF(MOD(Таблица33[[#This Row],[Заказ корней, шт.
↓]],Таблица33[[#This Row],[Кратность заказа]])&gt;0,"Ошибка!","")</f>
        <v/>
      </c>
    </row>
    <row r="241" spans="1:33" s="37" customFormat="1" ht="15" customHeight="1">
      <c r="A241" s="48"/>
      <c r="B241" s="116" t="s">
        <v>1864</v>
      </c>
      <c r="C241" s="54" t="s">
        <v>912</v>
      </c>
      <c r="D241" s="174" t="s">
        <v>816</v>
      </c>
      <c r="E241" s="261"/>
      <c r="F241" s="176" t="s">
        <v>1251</v>
      </c>
      <c r="G241" s="169" t="s">
        <v>41</v>
      </c>
      <c r="H241" s="187"/>
      <c r="I241" s="55" t="s">
        <v>1330</v>
      </c>
      <c r="J241" s="56">
        <v>35</v>
      </c>
      <c r="K241" s="56" t="s">
        <v>1336</v>
      </c>
      <c r="L241" s="126">
        <v>8.4700000000000006</v>
      </c>
      <c r="M241" s="126">
        <v>8.6999999999999993</v>
      </c>
      <c r="N241" s="126">
        <v>8.86</v>
      </c>
      <c r="O241" s="126">
        <v>9.48</v>
      </c>
      <c r="P241" s="56">
        <v>5</v>
      </c>
      <c r="Q241" s="172"/>
      <c r="R241" s="57" t="str">
        <f t="shared" si="41"/>
        <v>-</v>
      </c>
      <c r="S241" s="58">
        <f t="shared" si="42"/>
        <v>0</v>
      </c>
      <c r="T241" s="258" t="s">
        <v>842</v>
      </c>
      <c r="U241" s="272" t="s">
        <v>1621</v>
      </c>
      <c r="V241" s="273" t="s">
        <v>1752</v>
      </c>
      <c r="W241" s="223">
        <f>IF($B$32=1,,ROUNDUP(Таблица33[[#This Row],[Заказ корней, шт.
↓]]/5,0))</f>
        <v>0</v>
      </c>
      <c r="X241" s="202"/>
      <c r="Y241" s="224"/>
      <c r="Z241" s="240" t="s">
        <v>904</v>
      </c>
      <c r="AA241" s="164">
        <v>90</v>
      </c>
      <c r="AB241" s="164" t="s">
        <v>858</v>
      </c>
      <c r="AC241" s="3" t="s">
        <v>854</v>
      </c>
      <c r="AD241" s="3"/>
      <c r="AE241" s="63" t="s">
        <v>1301</v>
      </c>
      <c r="AF241" s="241" t="s">
        <v>1418</v>
      </c>
      <c r="AG241" s="170" t="str">
        <f>IF(MOD(Таблица33[[#This Row],[Заказ корней, шт.
↓]],Таблица33[[#This Row],[Кратность заказа]])&gt;0,"Ошибка!","")</f>
        <v/>
      </c>
    </row>
    <row r="242" spans="1:33" s="37" customFormat="1" ht="15" customHeight="1">
      <c r="A242" s="48"/>
      <c r="B242" s="116" t="s">
        <v>1864</v>
      </c>
      <c r="C242" s="54" t="s">
        <v>1369</v>
      </c>
      <c r="D242" s="174" t="s">
        <v>816</v>
      </c>
      <c r="E242" s="261"/>
      <c r="F242" s="176" t="s">
        <v>1251</v>
      </c>
      <c r="G242" s="169" t="s">
        <v>41</v>
      </c>
      <c r="H242" s="200" t="s">
        <v>1517</v>
      </c>
      <c r="I242" s="55" t="s">
        <v>1329</v>
      </c>
      <c r="J242" s="56">
        <v>20</v>
      </c>
      <c r="K242" s="56" t="s">
        <v>1336</v>
      </c>
      <c r="L242" s="126">
        <v>13.94</v>
      </c>
      <c r="M242" s="126">
        <v>14.33</v>
      </c>
      <c r="N242" s="126">
        <v>14.59</v>
      </c>
      <c r="O242" s="126">
        <v>15.61</v>
      </c>
      <c r="P242" s="56">
        <v>5</v>
      </c>
      <c r="Q242" s="172"/>
      <c r="R242" s="57" t="str">
        <f t="shared" si="41"/>
        <v>-</v>
      </c>
      <c r="S242" s="58">
        <f t="shared" si="42"/>
        <v>0</v>
      </c>
      <c r="T242" s="259" t="s">
        <v>1870</v>
      </c>
      <c r="U242" s="272" t="s">
        <v>1621</v>
      </c>
      <c r="V242" s="273" t="s">
        <v>1752</v>
      </c>
      <c r="W242" s="223">
        <f>IF($B$32=1,,ROUNDUP(Таблица33[[#This Row],[Заказ корней, шт.
↓]]/5,0))</f>
        <v>0</v>
      </c>
      <c r="X242" s="202"/>
      <c r="Y242" s="224"/>
      <c r="Z242" s="240" t="s">
        <v>904</v>
      </c>
      <c r="AA242" s="164">
        <v>90</v>
      </c>
      <c r="AB242" s="164" t="s">
        <v>858</v>
      </c>
      <c r="AC242" s="3" t="s">
        <v>854</v>
      </c>
      <c r="AD242" s="3"/>
      <c r="AE242" s="63" t="s">
        <v>1301</v>
      </c>
      <c r="AF242" s="241" t="s">
        <v>1418</v>
      </c>
      <c r="AG242" s="170" t="str">
        <f>IF(MOD(Таблица33[[#This Row],[Заказ корней, шт.
↓]],Таблица33[[#This Row],[Кратность заказа]])&gt;0,"Ошибка!","")</f>
        <v/>
      </c>
    </row>
    <row r="243" spans="1:33" s="53" customFormat="1" ht="21" customHeight="1">
      <c r="A243" s="48"/>
      <c r="B243" s="145"/>
      <c r="C243" s="146"/>
      <c r="D243" s="146"/>
      <c r="E243" s="260"/>
      <c r="F243" s="159" t="s">
        <v>853</v>
      </c>
      <c r="G243" s="160"/>
      <c r="H243" s="186"/>
      <c r="I243" s="148"/>
      <c r="J243" s="149"/>
      <c r="K243" s="149"/>
      <c r="L243" s="150"/>
      <c r="M243" s="150"/>
      <c r="N243" s="150"/>
      <c r="O243" s="150"/>
      <c r="P243" s="149"/>
      <c r="Q243" s="161"/>
      <c r="R243" s="151"/>
      <c r="S243" s="152"/>
      <c r="T243" s="222"/>
      <c r="U243" s="153"/>
      <c r="V243" s="153"/>
      <c r="W243" s="221"/>
      <c r="X243" s="153"/>
      <c r="Y243" s="222"/>
      <c r="Z243" s="238"/>
      <c r="AA243" s="165"/>
      <c r="AB243" s="165"/>
      <c r="AC243" s="155"/>
      <c r="AD243" s="155"/>
      <c r="AE243" s="154"/>
      <c r="AF243" s="239"/>
      <c r="AG243" s="170"/>
    </row>
    <row r="244" spans="1:33" s="37" customFormat="1" ht="15" customHeight="1">
      <c r="A244" s="48"/>
      <c r="B244" s="116" t="s">
        <v>1864</v>
      </c>
      <c r="C244" s="54" t="s">
        <v>917</v>
      </c>
      <c r="D244" s="174" t="s">
        <v>816</v>
      </c>
      <c r="E244" s="261"/>
      <c r="F244" s="176" t="s">
        <v>1253</v>
      </c>
      <c r="G244" s="169" t="s">
        <v>278</v>
      </c>
      <c r="H244" s="187"/>
      <c r="I244" s="55" t="s">
        <v>1330</v>
      </c>
      <c r="J244" s="56">
        <v>35</v>
      </c>
      <c r="K244" s="56" t="s">
        <v>1336</v>
      </c>
      <c r="L244" s="126">
        <v>60.129999999999995</v>
      </c>
      <c r="M244" s="126">
        <v>60.71</v>
      </c>
      <c r="N244" s="126">
        <v>61.3</v>
      </c>
      <c r="O244" s="126">
        <v>63.13</v>
      </c>
      <c r="P244" s="56">
        <v>1</v>
      </c>
      <c r="Q244" s="172"/>
      <c r="R244" s="57" t="str">
        <f>IF(Q244/J244=0,"-",Q244/J244)</f>
        <v>-</v>
      </c>
      <c r="S244" s="58">
        <f>IF(Q244&lt;10,O244*Q244,IF(Q244&lt;15,N244*Q244,IF(Q244&lt;J244,M244*Q244,L244*Q244)))</f>
        <v>0</v>
      </c>
      <c r="T244" s="258" t="s">
        <v>842</v>
      </c>
      <c r="U244" s="272" t="s">
        <v>1622</v>
      </c>
      <c r="V244" s="273" t="s">
        <v>1753</v>
      </c>
      <c r="W244" s="223">
        <f>IF($B$32=1,,ROUNDUP(Таблица33[[#This Row],[Заказ корней, шт.
↓]]/5,0))</f>
        <v>0</v>
      </c>
      <c r="X244" s="202"/>
      <c r="Y244" s="224"/>
      <c r="Z244" s="240" t="s">
        <v>918</v>
      </c>
      <c r="AA244" s="164" t="s">
        <v>892</v>
      </c>
      <c r="AB244" s="164" t="s">
        <v>806</v>
      </c>
      <c r="AC244" s="3" t="s">
        <v>854</v>
      </c>
      <c r="AD244" s="3"/>
      <c r="AE244" s="63" t="s">
        <v>919</v>
      </c>
      <c r="AF244" s="241" t="s">
        <v>1355</v>
      </c>
      <c r="AG244" s="170" t="str">
        <f>IF(MOD(Таблица33[[#This Row],[Заказ корней, шт.
↓]],Таблица33[[#This Row],[Кратность заказа]])&gt;0,"Ошибка!","")</f>
        <v/>
      </c>
    </row>
    <row r="245" spans="1:33" s="53" customFormat="1" ht="21" customHeight="1">
      <c r="A245" s="48"/>
      <c r="B245" s="133"/>
      <c r="C245" s="134"/>
      <c r="D245" s="134"/>
      <c r="E245" s="262"/>
      <c r="F245" s="144" t="s">
        <v>1494</v>
      </c>
      <c r="G245" s="157"/>
      <c r="H245" s="189"/>
      <c r="I245" s="136"/>
      <c r="J245" s="137"/>
      <c r="K245" s="137"/>
      <c r="L245" s="138"/>
      <c r="M245" s="138"/>
      <c r="N245" s="138"/>
      <c r="O245" s="138"/>
      <c r="P245" s="137"/>
      <c r="Q245" s="158"/>
      <c r="R245" s="139"/>
      <c r="S245" s="140"/>
      <c r="T245" s="220"/>
      <c r="U245" s="141"/>
      <c r="V245" s="141"/>
      <c r="W245" s="219"/>
      <c r="X245" s="141"/>
      <c r="Y245" s="220"/>
      <c r="Z245" s="236"/>
      <c r="AA245" s="166"/>
      <c r="AB245" s="166"/>
      <c r="AC245" s="143"/>
      <c r="AD245" s="143"/>
      <c r="AE245" s="142"/>
      <c r="AF245" s="237"/>
      <c r="AG245" s="170"/>
    </row>
    <row r="246" spans="1:33" s="53" customFormat="1" ht="21" customHeight="1">
      <c r="A246" s="48"/>
      <c r="B246" s="145"/>
      <c r="C246" s="146"/>
      <c r="D246" s="146"/>
      <c r="E246" s="260"/>
      <c r="F246" s="159" t="s">
        <v>851</v>
      </c>
      <c r="G246" s="160"/>
      <c r="H246" s="186"/>
      <c r="I246" s="148"/>
      <c r="J246" s="149"/>
      <c r="K246" s="149"/>
      <c r="L246" s="150"/>
      <c r="M246" s="150"/>
      <c r="N246" s="150"/>
      <c r="O246" s="150"/>
      <c r="P246" s="149"/>
      <c r="Q246" s="161"/>
      <c r="R246" s="151"/>
      <c r="S246" s="152"/>
      <c r="T246" s="222"/>
      <c r="U246" s="153"/>
      <c r="V246" s="153"/>
      <c r="W246" s="221"/>
      <c r="X246" s="153"/>
      <c r="Y246" s="222"/>
      <c r="Z246" s="238"/>
      <c r="AA246" s="165"/>
      <c r="AB246" s="165"/>
      <c r="AC246" s="155"/>
      <c r="AD246" s="155"/>
      <c r="AE246" s="154"/>
      <c r="AF246" s="239"/>
      <c r="AG246" s="170"/>
    </row>
    <row r="247" spans="1:33" s="37" customFormat="1" ht="15" customHeight="1">
      <c r="A247" s="48"/>
      <c r="B247" s="116" t="s">
        <v>1864</v>
      </c>
      <c r="C247" s="54" t="s">
        <v>964</v>
      </c>
      <c r="D247" s="174" t="s">
        <v>901</v>
      </c>
      <c r="E247" s="261"/>
      <c r="F247" s="176" t="s">
        <v>1251</v>
      </c>
      <c r="G247" s="169" t="s">
        <v>88</v>
      </c>
      <c r="H247" s="185" t="s">
        <v>1506</v>
      </c>
      <c r="I247" s="55" t="s">
        <v>1328</v>
      </c>
      <c r="J247" s="56">
        <v>60</v>
      </c>
      <c r="K247" s="56" t="s">
        <v>1337</v>
      </c>
      <c r="L247" s="125">
        <v>452</v>
      </c>
      <c r="M247" s="125">
        <v>465</v>
      </c>
      <c r="N247" s="125">
        <v>473</v>
      </c>
      <c r="O247" s="125">
        <v>506</v>
      </c>
      <c r="P247" s="56">
        <v>5</v>
      </c>
      <c r="Q247" s="172"/>
      <c r="R247" s="57" t="str">
        <f t="shared" si="41"/>
        <v>-</v>
      </c>
      <c r="S247" s="65">
        <f t="shared" si="42"/>
        <v>0</v>
      </c>
      <c r="T247" s="258" t="s">
        <v>842</v>
      </c>
      <c r="U247" s="272" t="s">
        <v>1623</v>
      </c>
      <c r="V247" s="273" t="s">
        <v>1754</v>
      </c>
      <c r="W247" s="223">
        <f>IF($B$32=1,,ROUNDUP(Таблица33[[#This Row],[Заказ корней, шт.
↓]]/5,0))</f>
        <v>0</v>
      </c>
      <c r="X247" s="202"/>
      <c r="Y247" s="224"/>
      <c r="Z247" s="240" t="s">
        <v>923</v>
      </c>
      <c r="AA247" s="164">
        <v>90</v>
      </c>
      <c r="AB247" s="164" t="s">
        <v>806</v>
      </c>
      <c r="AC247" s="3" t="s">
        <v>854</v>
      </c>
      <c r="AD247" s="3" t="s">
        <v>878</v>
      </c>
      <c r="AE247" s="63" t="s">
        <v>1302</v>
      </c>
      <c r="AF247" s="241" t="s">
        <v>1419</v>
      </c>
      <c r="AG247" s="170" t="str">
        <f>IF(MOD(Таблица33[[#This Row],[Заказ корней, шт.
↓]],Таблица33[[#This Row],[Кратность заказа]])&gt;0,"Ошибка!","")</f>
        <v/>
      </c>
    </row>
    <row r="248" spans="1:33" s="37" customFormat="1" ht="15" customHeight="1">
      <c r="A248" s="48"/>
      <c r="B248" s="116" t="s">
        <v>1864</v>
      </c>
      <c r="C248" s="54" t="s">
        <v>1820</v>
      </c>
      <c r="D248" s="174" t="s">
        <v>816</v>
      </c>
      <c r="E248" s="261"/>
      <c r="F248" s="176" t="s">
        <v>1251</v>
      </c>
      <c r="G248" s="169" t="s">
        <v>88</v>
      </c>
      <c r="H248" s="185" t="s">
        <v>1506</v>
      </c>
      <c r="I248" s="55" t="s">
        <v>1328</v>
      </c>
      <c r="J248" s="56">
        <v>60</v>
      </c>
      <c r="K248" s="56" t="s">
        <v>1336</v>
      </c>
      <c r="L248" s="126">
        <v>5.35</v>
      </c>
      <c r="M248" s="126">
        <v>5.5</v>
      </c>
      <c r="N248" s="126">
        <v>5.6</v>
      </c>
      <c r="O248" s="126">
        <v>5.99</v>
      </c>
      <c r="P248" s="56">
        <v>5</v>
      </c>
      <c r="Q248" s="172"/>
      <c r="R248" s="57" t="str">
        <f t="shared" ref="R248:R249" si="49">IF(Q248/J248=0,"-",Q248/J248)</f>
        <v>-</v>
      </c>
      <c r="S248" s="58">
        <f t="shared" ref="S248:S249" si="50">IF(Q248&lt;10,O248*Q248,IF(Q248&lt;15,N248*Q248,IF(Q248&lt;J248,M248*Q248,L248*Q248)))</f>
        <v>0</v>
      </c>
      <c r="T248" s="258" t="s">
        <v>842</v>
      </c>
      <c r="U248" s="272" t="s">
        <v>1623</v>
      </c>
      <c r="V248" s="273" t="s">
        <v>1754</v>
      </c>
      <c r="W248" s="223">
        <f>IF($B$32=1,,ROUNDUP(Таблица33[[#This Row],[Заказ корней, шт.
↓]]/5,0))</f>
        <v>0</v>
      </c>
      <c r="X248" s="202"/>
      <c r="Y248" s="224"/>
      <c r="Z248" s="240" t="s">
        <v>923</v>
      </c>
      <c r="AA248" s="164">
        <v>90</v>
      </c>
      <c r="AB248" s="164" t="s">
        <v>806</v>
      </c>
      <c r="AC248" s="3" t="s">
        <v>854</v>
      </c>
      <c r="AD248" s="3" t="s">
        <v>878</v>
      </c>
      <c r="AE248" s="63" t="s">
        <v>1302</v>
      </c>
      <c r="AF248" s="241" t="s">
        <v>1419</v>
      </c>
      <c r="AG248" s="170" t="str">
        <f>IF(MOD(Таблица33[[#This Row],[Заказ корней, шт.
↓]],Таблица33[[#This Row],[Кратность заказа]])&gt;0,"Ошибка!","")</f>
        <v/>
      </c>
    </row>
    <row r="249" spans="1:33" s="37" customFormat="1" ht="15" hidden="1" customHeight="1">
      <c r="A249" s="48"/>
      <c r="B249" s="116" t="s">
        <v>1865</v>
      </c>
      <c r="C249" s="54" t="s">
        <v>1821</v>
      </c>
      <c r="D249" s="174" t="s">
        <v>816</v>
      </c>
      <c r="E249" s="261"/>
      <c r="F249" s="176" t="s">
        <v>1251</v>
      </c>
      <c r="G249" s="169" t="s">
        <v>88</v>
      </c>
      <c r="H249" s="185" t="s">
        <v>1506</v>
      </c>
      <c r="I249" s="55" t="s">
        <v>1328</v>
      </c>
      <c r="J249" s="56">
        <v>75</v>
      </c>
      <c r="K249" s="56" t="s">
        <v>1336</v>
      </c>
      <c r="L249" s="126">
        <v>5.35</v>
      </c>
      <c r="M249" s="126">
        <v>5.5</v>
      </c>
      <c r="N249" s="126">
        <v>5.6</v>
      </c>
      <c r="O249" s="126">
        <v>5.99</v>
      </c>
      <c r="P249" s="56">
        <v>5</v>
      </c>
      <c r="Q249" s="172"/>
      <c r="R249" s="57" t="str">
        <f t="shared" si="49"/>
        <v>-</v>
      </c>
      <c r="S249" s="58">
        <f t="shared" si="50"/>
        <v>0</v>
      </c>
      <c r="T249" s="258" t="s">
        <v>842</v>
      </c>
      <c r="U249" s="272" t="s">
        <v>1623</v>
      </c>
      <c r="V249" s="273" t="s">
        <v>1754</v>
      </c>
      <c r="W249" s="223">
        <f>IF($B$32=1,,ROUNDUP(Таблица33[[#This Row],[Заказ корней, шт.
↓]]/5,0))</f>
        <v>0</v>
      </c>
      <c r="X249" s="202"/>
      <c r="Y249" s="224"/>
      <c r="Z249" s="240" t="s">
        <v>923</v>
      </c>
      <c r="AA249" s="164">
        <v>90</v>
      </c>
      <c r="AB249" s="164" t="s">
        <v>806</v>
      </c>
      <c r="AC249" s="3" t="s">
        <v>854</v>
      </c>
      <c r="AD249" s="3" t="s">
        <v>878</v>
      </c>
      <c r="AE249" s="63" t="s">
        <v>1302</v>
      </c>
      <c r="AF249" s="241" t="s">
        <v>1419</v>
      </c>
      <c r="AG249" s="170" t="str">
        <f>IF(MOD(Таблица33[[#This Row],[Заказ корней, шт.
↓]],Таблица33[[#This Row],[Кратность заказа]])&gt;0,"Ошибка!","")</f>
        <v/>
      </c>
    </row>
    <row r="250" spans="1:33" s="37" customFormat="1" ht="15" hidden="1" customHeight="1">
      <c r="A250" s="48"/>
      <c r="B250" s="306" t="s">
        <v>1866</v>
      </c>
      <c r="C250" s="307" t="s">
        <v>1200</v>
      </c>
      <c r="D250" s="308" t="s">
        <v>816</v>
      </c>
      <c r="E250" s="319"/>
      <c r="F250" s="310" t="s">
        <v>1251</v>
      </c>
      <c r="G250" s="311" t="s">
        <v>88</v>
      </c>
      <c r="H250" s="324" t="s">
        <v>1506</v>
      </c>
      <c r="I250" s="313" t="s">
        <v>1330</v>
      </c>
      <c r="J250" s="314">
        <v>50</v>
      </c>
      <c r="K250" s="314" t="s">
        <v>1336</v>
      </c>
      <c r="L250" s="315">
        <v>6.7799999999999994</v>
      </c>
      <c r="M250" s="315">
        <v>6.97</v>
      </c>
      <c r="N250" s="315">
        <v>7.1</v>
      </c>
      <c r="O250" s="315">
        <v>7.59</v>
      </c>
      <c r="P250" s="314">
        <v>5</v>
      </c>
      <c r="Q250" s="316"/>
      <c r="R250" s="317" t="str">
        <f t="shared" si="41"/>
        <v>-</v>
      </c>
      <c r="S250" s="318">
        <f t="shared" si="42"/>
        <v>0</v>
      </c>
      <c r="T250" s="305" t="s">
        <v>1868</v>
      </c>
      <c r="U250" s="272" t="s">
        <v>1623</v>
      </c>
      <c r="V250" s="273" t="s">
        <v>1754</v>
      </c>
      <c r="W250" s="223">
        <f>IF($B$32=1,,ROUNDUP(Таблица33[[#This Row],[Заказ корней, шт.
↓]]/5,0))</f>
        <v>0</v>
      </c>
      <c r="X250" s="202"/>
      <c r="Y250" s="224"/>
      <c r="Z250" s="240" t="s">
        <v>923</v>
      </c>
      <c r="AA250" s="164">
        <v>90</v>
      </c>
      <c r="AB250" s="164" t="s">
        <v>806</v>
      </c>
      <c r="AC250" s="3" t="s">
        <v>854</v>
      </c>
      <c r="AD250" s="3" t="s">
        <v>878</v>
      </c>
      <c r="AE250" s="63" t="s">
        <v>1302</v>
      </c>
      <c r="AF250" s="241" t="s">
        <v>1419</v>
      </c>
      <c r="AG250" s="170" t="str">
        <f>IF(MOD(Таблица33[[#This Row],[Заказ корней, шт.
↓]],Таблица33[[#This Row],[Кратность заказа]])&gt;0,"Ошибка!","")</f>
        <v/>
      </c>
    </row>
    <row r="251" spans="1:33" s="37" customFormat="1" ht="15" customHeight="1">
      <c r="A251" s="48"/>
      <c r="B251" s="116" t="s">
        <v>1864</v>
      </c>
      <c r="C251" s="54" t="s">
        <v>1201</v>
      </c>
      <c r="D251" s="174" t="s">
        <v>901</v>
      </c>
      <c r="E251" s="261"/>
      <c r="F251" s="176" t="s">
        <v>1251</v>
      </c>
      <c r="G251" s="169" t="s">
        <v>88</v>
      </c>
      <c r="H251" s="185" t="s">
        <v>1506</v>
      </c>
      <c r="I251" s="55" t="s">
        <v>1330</v>
      </c>
      <c r="J251" s="56">
        <v>40</v>
      </c>
      <c r="K251" s="56" t="s">
        <v>1337</v>
      </c>
      <c r="L251" s="125">
        <v>644</v>
      </c>
      <c r="M251" s="125">
        <v>662</v>
      </c>
      <c r="N251" s="125">
        <v>674</v>
      </c>
      <c r="O251" s="125">
        <v>721</v>
      </c>
      <c r="P251" s="56">
        <v>5</v>
      </c>
      <c r="Q251" s="172"/>
      <c r="R251" s="57" t="str">
        <f t="shared" si="41"/>
        <v>-</v>
      </c>
      <c r="S251" s="65">
        <f t="shared" si="42"/>
        <v>0</v>
      </c>
      <c r="T251" s="258" t="s">
        <v>842</v>
      </c>
      <c r="U251" s="272" t="s">
        <v>1623</v>
      </c>
      <c r="V251" s="273" t="s">
        <v>1754</v>
      </c>
      <c r="W251" s="223">
        <f>IF($B$32=1,,ROUNDUP(Таблица33[[#This Row],[Заказ корней, шт.
↓]]/5,0))</f>
        <v>0</v>
      </c>
      <c r="X251" s="202"/>
      <c r="Y251" s="224"/>
      <c r="Z251" s="240" t="s">
        <v>923</v>
      </c>
      <c r="AA251" s="164">
        <v>90</v>
      </c>
      <c r="AB251" s="164" t="s">
        <v>806</v>
      </c>
      <c r="AC251" s="3" t="s">
        <v>854</v>
      </c>
      <c r="AD251" s="3" t="s">
        <v>878</v>
      </c>
      <c r="AE251" s="63" t="s">
        <v>1302</v>
      </c>
      <c r="AF251" s="241" t="s">
        <v>1419</v>
      </c>
      <c r="AG251" s="170" t="str">
        <f>IF(MOD(Таблица33[[#This Row],[Заказ корней, шт.
↓]],Таблица33[[#This Row],[Кратность заказа]])&gt;0,"Ошибка!","")</f>
        <v/>
      </c>
    </row>
    <row r="252" spans="1:33" s="37" customFormat="1" ht="15" hidden="1" customHeight="1">
      <c r="A252" s="48"/>
      <c r="B252" s="306" t="s">
        <v>1867</v>
      </c>
      <c r="C252" s="307" t="s">
        <v>1370</v>
      </c>
      <c r="D252" s="308" t="s">
        <v>816</v>
      </c>
      <c r="E252" s="319"/>
      <c r="F252" s="310" t="s">
        <v>1251</v>
      </c>
      <c r="G252" s="311" t="s">
        <v>88</v>
      </c>
      <c r="H252" s="324" t="s">
        <v>1506</v>
      </c>
      <c r="I252" s="313" t="s">
        <v>1329</v>
      </c>
      <c r="J252" s="314">
        <v>20</v>
      </c>
      <c r="K252" s="314" t="s">
        <v>1336</v>
      </c>
      <c r="L252" s="315">
        <v>11.99</v>
      </c>
      <c r="M252" s="315">
        <v>12.32</v>
      </c>
      <c r="N252" s="315">
        <v>12.549999999999999</v>
      </c>
      <c r="O252" s="315">
        <v>13.42</v>
      </c>
      <c r="P252" s="314">
        <v>5</v>
      </c>
      <c r="Q252" s="316"/>
      <c r="R252" s="317" t="str">
        <f t="shared" si="41"/>
        <v>-</v>
      </c>
      <c r="S252" s="318">
        <f t="shared" si="42"/>
        <v>0</v>
      </c>
      <c r="T252" s="305" t="s">
        <v>1868</v>
      </c>
      <c r="U252" s="272" t="s">
        <v>1623</v>
      </c>
      <c r="V252" s="273" t="s">
        <v>1754</v>
      </c>
      <c r="W252" s="223">
        <f>IF($B$32=1,,ROUNDUP(Таблица33[[#This Row],[Заказ корней, шт.
↓]]/5,0))</f>
        <v>0</v>
      </c>
      <c r="X252" s="202"/>
      <c r="Y252" s="224"/>
      <c r="Z252" s="240" t="s">
        <v>923</v>
      </c>
      <c r="AA252" s="164">
        <v>90</v>
      </c>
      <c r="AB252" s="164" t="s">
        <v>806</v>
      </c>
      <c r="AC252" s="3" t="s">
        <v>854</v>
      </c>
      <c r="AD252" s="3" t="s">
        <v>878</v>
      </c>
      <c r="AE252" s="63" t="s">
        <v>1302</v>
      </c>
      <c r="AF252" s="241" t="s">
        <v>1419</v>
      </c>
      <c r="AG252" s="170" t="str">
        <f>IF(MOD(Таблица33[[#This Row],[Заказ корней, шт.
↓]],Таблица33[[#This Row],[Кратность заказа]])&gt;0,"Ошибка!","")</f>
        <v/>
      </c>
    </row>
    <row r="253" spans="1:33" s="37" customFormat="1" ht="15" customHeight="1">
      <c r="A253" s="48"/>
      <c r="B253" s="116" t="s">
        <v>1864</v>
      </c>
      <c r="C253" s="54" t="s">
        <v>1852</v>
      </c>
      <c r="D253" s="174" t="s">
        <v>901</v>
      </c>
      <c r="E253" s="261"/>
      <c r="F253" s="176" t="s">
        <v>1251</v>
      </c>
      <c r="G253" s="169" t="s">
        <v>92</v>
      </c>
      <c r="H253" s="185" t="s">
        <v>1506</v>
      </c>
      <c r="I253" s="55" t="s">
        <v>1330</v>
      </c>
      <c r="J253" s="56">
        <v>40</v>
      </c>
      <c r="K253" s="56" t="s">
        <v>1337</v>
      </c>
      <c r="L253" s="125">
        <v>867</v>
      </c>
      <c r="M253" s="125">
        <v>891</v>
      </c>
      <c r="N253" s="125">
        <v>908</v>
      </c>
      <c r="O253" s="125">
        <v>971</v>
      </c>
      <c r="P253" s="56">
        <v>5</v>
      </c>
      <c r="Q253" s="172"/>
      <c r="R253" s="57" t="str">
        <f t="shared" ref="R253" si="51">IF(Q253/J253=0,"-",Q253/J253)</f>
        <v>-</v>
      </c>
      <c r="S253" s="65">
        <f t="shared" ref="S253" si="52">IF(Q253&lt;10,O253*Q253,IF(Q253&lt;15,N253*Q253,IF(Q253&lt;J253,M253*Q253,L253*Q253)))</f>
        <v>0</v>
      </c>
      <c r="T253" s="258" t="s">
        <v>842</v>
      </c>
      <c r="U253" s="272" t="s">
        <v>1623</v>
      </c>
      <c r="V253" s="273" t="s">
        <v>1754</v>
      </c>
      <c r="W253" s="223">
        <f>IF($B$32=1,,ROUNDUP(Таблица33[[#This Row],[Заказ корней, шт.
↓]]/5,0))</f>
        <v>0</v>
      </c>
      <c r="X253" s="202"/>
      <c r="Y253" s="224"/>
      <c r="Z253" s="240"/>
      <c r="AA253" s="164"/>
      <c r="AB253" s="164"/>
      <c r="AC253" s="3"/>
      <c r="AD253" s="3"/>
      <c r="AE253" s="63"/>
      <c r="AF253" s="241"/>
      <c r="AG253" s="170" t="str">
        <f>IF(MOD(Таблица33[[#This Row],[Заказ корней, шт.
↓]],Таблица33[[#This Row],[Кратность заказа]])&gt;0,"Ошибка!","")</f>
        <v/>
      </c>
    </row>
    <row r="254" spans="1:33" s="37" customFormat="1" ht="15" customHeight="1">
      <c r="A254" s="48"/>
      <c r="B254" s="116" t="s">
        <v>1864</v>
      </c>
      <c r="C254" s="54" t="s">
        <v>945</v>
      </c>
      <c r="D254" s="174" t="s">
        <v>816</v>
      </c>
      <c r="E254" s="261"/>
      <c r="F254" s="176" t="s">
        <v>1253</v>
      </c>
      <c r="G254" s="169" t="s">
        <v>54</v>
      </c>
      <c r="H254" s="185" t="s">
        <v>1506</v>
      </c>
      <c r="I254" s="55" t="s">
        <v>1328</v>
      </c>
      <c r="J254" s="56">
        <v>60</v>
      </c>
      <c r="K254" s="56" t="s">
        <v>1336</v>
      </c>
      <c r="L254" s="126">
        <v>12.09</v>
      </c>
      <c r="M254" s="126">
        <v>12.43</v>
      </c>
      <c r="N254" s="126">
        <v>12.66</v>
      </c>
      <c r="O254" s="126">
        <v>13.54</v>
      </c>
      <c r="P254" s="56">
        <v>5</v>
      </c>
      <c r="Q254" s="172"/>
      <c r="R254" s="57" t="str">
        <f t="shared" si="41"/>
        <v>-</v>
      </c>
      <c r="S254" s="58">
        <f t="shared" si="42"/>
        <v>0</v>
      </c>
      <c r="T254" s="258" t="s">
        <v>842</v>
      </c>
      <c r="U254" s="272" t="s">
        <v>1624</v>
      </c>
      <c r="V254" s="273" t="s">
        <v>1755</v>
      </c>
      <c r="W254" s="223">
        <f>IF($B$32=1,,ROUNDUP(Таблица33[[#This Row],[Заказ корней, шт.
↓]]/5,0))</f>
        <v>0</v>
      </c>
      <c r="X254" s="202"/>
      <c r="Y254" s="224"/>
      <c r="Z254" s="240" t="s">
        <v>805</v>
      </c>
      <c r="AA254" s="164" t="s">
        <v>894</v>
      </c>
      <c r="AB254" s="164">
        <v>12</v>
      </c>
      <c r="AC254" s="3" t="s">
        <v>854</v>
      </c>
      <c r="AD254" s="3"/>
      <c r="AE254" s="63" t="s">
        <v>1290</v>
      </c>
      <c r="AF254" s="241" t="s">
        <v>1461</v>
      </c>
      <c r="AG254" s="170" t="str">
        <f>IF(MOD(Таблица33[[#This Row],[Заказ корней, шт.
↓]],Таблица33[[#This Row],[Кратность заказа]])&gt;0,"Ошибка!","")</f>
        <v/>
      </c>
    </row>
    <row r="255" spans="1:33" s="37" customFormat="1" ht="15" customHeight="1">
      <c r="A255" s="48"/>
      <c r="B255" s="116" t="s">
        <v>1864</v>
      </c>
      <c r="C255" s="54" t="s">
        <v>1202</v>
      </c>
      <c r="D255" s="174" t="s">
        <v>901</v>
      </c>
      <c r="E255" s="261"/>
      <c r="F255" s="176" t="s">
        <v>1253</v>
      </c>
      <c r="G255" s="169" t="s">
        <v>54</v>
      </c>
      <c r="H255" s="185" t="s">
        <v>1506</v>
      </c>
      <c r="I255" s="55" t="s">
        <v>1330</v>
      </c>
      <c r="J255" s="56">
        <v>40</v>
      </c>
      <c r="K255" s="56" t="s">
        <v>1337</v>
      </c>
      <c r="L255" s="125">
        <v>1459</v>
      </c>
      <c r="M255" s="125">
        <v>1500</v>
      </c>
      <c r="N255" s="125">
        <v>1528</v>
      </c>
      <c r="O255" s="125">
        <v>1634</v>
      </c>
      <c r="P255" s="56">
        <v>5</v>
      </c>
      <c r="Q255" s="172"/>
      <c r="R255" s="57" t="str">
        <f t="shared" si="41"/>
        <v>-</v>
      </c>
      <c r="S255" s="65">
        <f t="shared" si="42"/>
        <v>0</v>
      </c>
      <c r="T255" s="258" t="s">
        <v>842</v>
      </c>
      <c r="U255" s="272" t="s">
        <v>1624</v>
      </c>
      <c r="V255" s="273" t="s">
        <v>1755</v>
      </c>
      <c r="W255" s="223">
        <f>IF($B$32=1,,ROUNDUP(Таблица33[[#This Row],[Заказ корней, шт.
↓]]/5,0))</f>
        <v>0</v>
      </c>
      <c r="X255" s="202"/>
      <c r="Y255" s="224"/>
      <c r="Z255" s="240" t="s">
        <v>805</v>
      </c>
      <c r="AA255" s="164" t="s">
        <v>894</v>
      </c>
      <c r="AB255" s="164">
        <v>12</v>
      </c>
      <c r="AC255" s="3" t="s">
        <v>854</v>
      </c>
      <c r="AD255" s="3"/>
      <c r="AE255" s="63" t="s">
        <v>1290</v>
      </c>
      <c r="AF255" s="241" t="s">
        <v>1461</v>
      </c>
      <c r="AG255" s="170" t="str">
        <f>IF(MOD(Таблица33[[#This Row],[Заказ корней, шт.
↓]],Таблица33[[#This Row],[Кратность заказа]])&gt;0,"Ошибка!","")</f>
        <v/>
      </c>
    </row>
    <row r="256" spans="1:33" s="37" customFormat="1" ht="15" hidden="1" customHeight="1">
      <c r="A256" s="48"/>
      <c r="B256" s="306" t="s">
        <v>1867</v>
      </c>
      <c r="C256" s="307" t="s">
        <v>1203</v>
      </c>
      <c r="D256" s="308" t="s">
        <v>816</v>
      </c>
      <c r="E256" s="319"/>
      <c r="F256" s="310" t="s">
        <v>1251</v>
      </c>
      <c r="G256" s="311" t="s">
        <v>22</v>
      </c>
      <c r="H256" s="321" t="s">
        <v>1869</v>
      </c>
      <c r="I256" s="313" t="s">
        <v>1328</v>
      </c>
      <c r="J256" s="314">
        <v>75</v>
      </c>
      <c r="K256" s="314" t="s">
        <v>1336</v>
      </c>
      <c r="L256" s="315">
        <v>6.1499999999999995</v>
      </c>
      <c r="M256" s="315">
        <v>6.3199999999999994</v>
      </c>
      <c r="N256" s="315">
        <v>6.43</v>
      </c>
      <c r="O256" s="315">
        <v>6.88</v>
      </c>
      <c r="P256" s="314">
        <v>5</v>
      </c>
      <c r="Q256" s="316"/>
      <c r="R256" s="317" t="str">
        <f t="shared" si="41"/>
        <v>-</v>
      </c>
      <c r="S256" s="318">
        <f t="shared" si="42"/>
        <v>0</v>
      </c>
      <c r="T256" s="305" t="s">
        <v>1868</v>
      </c>
      <c r="U256" s="272" t="s">
        <v>1625</v>
      </c>
      <c r="V256" s="273" t="s">
        <v>1756</v>
      </c>
      <c r="W256" s="223">
        <f>IF($B$32=1,,ROUNDUP(Таблица33[[#This Row],[Заказ корней, шт.
↓]]/5,0))</f>
        <v>0</v>
      </c>
      <c r="X256" s="202"/>
      <c r="Y256" s="224"/>
      <c r="Z256" s="240" t="s">
        <v>904</v>
      </c>
      <c r="AA256" s="164">
        <v>100</v>
      </c>
      <c r="AB256" s="164">
        <v>20</v>
      </c>
      <c r="AC256" s="3" t="s">
        <v>854</v>
      </c>
      <c r="AD256" s="3" t="s">
        <v>878</v>
      </c>
      <c r="AE256" s="63" t="s">
        <v>1303</v>
      </c>
      <c r="AF256" s="241" t="s">
        <v>871</v>
      </c>
      <c r="AG256" s="170" t="str">
        <f>IF(MOD(Таблица33[[#This Row],[Заказ корней, шт.
↓]],Таблица33[[#This Row],[Кратность заказа]])&gt;0,"Ошибка!","")</f>
        <v/>
      </c>
    </row>
    <row r="257" spans="1:33" s="37" customFormat="1" ht="15" customHeight="1">
      <c r="A257" s="48"/>
      <c r="B257" s="116" t="s">
        <v>1864</v>
      </c>
      <c r="C257" s="54" t="s">
        <v>1814</v>
      </c>
      <c r="D257" s="174" t="s">
        <v>816</v>
      </c>
      <c r="E257" s="261"/>
      <c r="F257" s="176" t="s">
        <v>1251</v>
      </c>
      <c r="G257" s="169" t="s">
        <v>22</v>
      </c>
      <c r="H257" s="188" t="s">
        <v>1508</v>
      </c>
      <c r="I257" s="55" t="s">
        <v>1328</v>
      </c>
      <c r="J257" s="56">
        <v>75</v>
      </c>
      <c r="K257" s="56" t="s">
        <v>1336</v>
      </c>
      <c r="L257" s="126">
        <v>6.1499999999999995</v>
      </c>
      <c r="M257" s="126">
        <v>6.3199999999999994</v>
      </c>
      <c r="N257" s="126">
        <v>6.43</v>
      </c>
      <c r="O257" s="126">
        <v>6.88</v>
      </c>
      <c r="P257" s="56">
        <v>5</v>
      </c>
      <c r="Q257" s="172"/>
      <c r="R257" s="57" t="str">
        <f t="shared" ref="R257" si="53">IF(Q257/J257=0,"-",Q257/J257)</f>
        <v>-</v>
      </c>
      <c r="S257" s="58">
        <f t="shared" ref="S257" si="54">IF(Q257&lt;10,O257*Q257,IF(Q257&lt;15,N257*Q257,IF(Q257&lt;J257,M257*Q257,L257*Q257)))</f>
        <v>0</v>
      </c>
      <c r="T257" s="258" t="s">
        <v>842</v>
      </c>
      <c r="U257" s="272" t="s">
        <v>1625</v>
      </c>
      <c r="V257" s="273" t="s">
        <v>1756</v>
      </c>
      <c r="W257" s="223">
        <f>IF($B$32=1,,ROUNDUP(Таблица33[[#This Row],[Заказ корней, шт.
↓]]/5,0))</f>
        <v>0</v>
      </c>
      <c r="X257" s="202"/>
      <c r="Y257" s="224"/>
      <c r="Z257" s="240" t="s">
        <v>904</v>
      </c>
      <c r="AA257" s="164">
        <v>100</v>
      </c>
      <c r="AB257" s="164">
        <v>20</v>
      </c>
      <c r="AC257" s="3" t="s">
        <v>854</v>
      </c>
      <c r="AD257" s="3" t="s">
        <v>878</v>
      </c>
      <c r="AE257" s="63" t="s">
        <v>1303</v>
      </c>
      <c r="AF257" s="241" t="s">
        <v>871</v>
      </c>
      <c r="AG257" s="170" t="str">
        <f>IF(MOD(Таблица33[[#This Row],[Заказ корней, шт.
↓]],Таблица33[[#This Row],[Кратность заказа]])&gt;0,"Ошибка!","")</f>
        <v/>
      </c>
    </row>
    <row r="258" spans="1:33" s="37" customFormat="1" ht="15" customHeight="1">
      <c r="A258" s="48"/>
      <c r="B258" s="116" t="s">
        <v>1864</v>
      </c>
      <c r="C258" s="54" t="s">
        <v>965</v>
      </c>
      <c r="D258" s="174" t="s">
        <v>901</v>
      </c>
      <c r="E258" s="261"/>
      <c r="F258" s="176" t="s">
        <v>1251</v>
      </c>
      <c r="G258" s="169" t="s">
        <v>22</v>
      </c>
      <c r="H258" s="188" t="s">
        <v>1508</v>
      </c>
      <c r="I258" s="55" t="s">
        <v>1328</v>
      </c>
      <c r="J258" s="56">
        <v>60</v>
      </c>
      <c r="K258" s="56" t="s">
        <v>1337</v>
      </c>
      <c r="L258" s="125">
        <v>584</v>
      </c>
      <c r="M258" s="125">
        <v>600</v>
      </c>
      <c r="N258" s="125">
        <v>612</v>
      </c>
      <c r="O258" s="125">
        <v>654</v>
      </c>
      <c r="P258" s="56">
        <v>5</v>
      </c>
      <c r="Q258" s="172"/>
      <c r="R258" s="57" t="str">
        <f t="shared" si="41"/>
        <v>-</v>
      </c>
      <c r="S258" s="65">
        <f t="shared" si="42"/>
        <v>0</v>
      </c>
      <c r="T258" s="258" t="s">
        <v>842</v>
      </c>
      <c r="U258" s="272" t="s">
        <v>1625</v>
      </c>
      <c r="V258" s="273" t="s">
        <v>1756</v>
      </c>
      <c r="W258" s="223">
        <f>IF($B$32=1,,ROUNDUP(Таблица33[[#This Row],[Заказ корней, шт.
↓]]/5,0))</f>
        <v>0</v>
      </c>
      <c r="X258" s="202"/>
      <c r="Y258" s="224"/>
      <c r="Z258" s="240" t="s">
        <v>904</v>
      </c>
      <c r="AA258" s="164">
        <v>100</v>
      </c>
      <c r="AB258" s="164">
        <v>20</v>
      </c>
      <c r="AC258" s="3" t="s">
        <v>854</v>
      </c>
      <c r="AD258" s="3" t="s">
        <v>878</v>
      </c>
      <c r="AE258" s="63" t="s">
        <v>1303</v>
      </c>
      <c r="AF258" s="241" t="s">
        <v>871</v>
      </c>
      <c r="AG258" s="170" t="str">
        <f>IF(MOD(Таблица33[[#This Row],[Заказ корней, шт.
↓]],Таблица33[[#This Row],[Кратность заказа]])&gt;0,"Ошибка!","")</f>
        <v/>
      </c>
    </row>
    <row r="259" spans="1:33" s="37" customFormat="1" ht="15" customHeight="1">
      <c r="A259" s="48"/>
      <c r="B259" s="116" t="s">
        <v>1864</v>
      </c>
      <c r="C259" s="54" t="s">
        <v>1815</v>
      </c>
      <c r="D259" s="174" t="s">
        <v>816</v>
      </c>
      <c r="E259" s="261"/>
      <c r="F259" s="176" t="s">
        <v>1251</v>
      </c>
      <c r="G259" s="169" t="s">
        <v>22</v>
      </c>
      <c r="H259" s="188" t="s">
        <v>1508</v>
      </c>
      <c r="I259" s="55" t="s">
        <v>1330</v>
      </c>
      <c r="J259" s="56">
        <v>40</v>
      </c>
      <c r="K259" s="56" t="s">
        <v>1336</v>
      </c>
      <c r="L259" s="126">
        <v>9.56</v>
      </c>
      <c r="M259" s="126">
        <v>9.82</v>
      </c>
      <c r="N259" s="126">
        <v>10</v>
      </c>
      <c r="O259" s="126">
        <v>10.7</v>
      </c>
      <c r="P259" s="56">
        <v>5</v>
      </c>
      <c r="Q259" s="172"/>
      <c r="R259" s="57" t="str">
        <f t="shared" ref="R259" si="55">IF(Q259/J259=0,"-",Q259/J259)</f>
        <v>-</v>
      </c>
      <c r="S259" s="58">
        <f t="shared" ref="S259" si="56">IF(Q259&lt;10,O259*Q259,IF(Q259&lt;15,N259*Q259,IF(Q259&lt;J259,M259*Q259,L259*Q259)))</f>
        <v>0</v>
      </c>
      <c r="T259" s="258" t="s">
        <v>842</v>
      </c>
      <c r="U259" s="272" t="s">
        <v>1625</v>
      </c>
      <c r="V259" s="273" t="s">
        <v>1756</v>
      </c>
      <c r="W259" s="223">
        <f>IF($B$32=1,,ROUNDUP(Таблица33[[#This Row],[Заказ корней, шт.
↓]]/5,0))</f>
        <v>0</v>
      </c>
      <c r="X259" s="202"/>
      <c r="Y259" s="224"/>
      <c r="Z259" s="240" t="s">
        <v>904</v>
      </c>
      <c r="AA259" s="164">
        <v>100</v>
      </c>
      <c r="AB259" s="164">
        <v>20</v>
      </c>
      <c r="AC259" s="3" t="s">
        <v>854</v>
      </c>
      <c r="AD259" s="3" t="s">
        <v>878</v>
      </c>
      <c r="AE259" s="63" t="s">
        <v>1303</v>
      </c>
      <c r="AF259" s="241" t="s">
        <v>871</v>
      </c>
      <c r="AG259" s="170" t="str">
        <f>IF(MOD(Таблица33[[#This Row],[Заказ корней, шт.
↓]],Таблица33[[#This Row],[Кратность заказа]])&gt;0,"Ошибка!","")</f>
        <v/>
      </c>
    </row>
    <row r="260" spans="1:33" s="37" customFormat="1" ht="15" hidden="1" customHeight="1">
      <c r="A260" s="48"/>
      <c r="B260" s="306" t="s">
        <v>1867</v>
      </c>
      <c r="C260" s="307" t="s">
        <v>966</v>
      </c>
      <c r="D260" s="308" t="s">
        <v>816</v>
      </c>
      <c r="E260" s="319"/>
      <c r="F260" s="310" t="s">
        <v>1251</v>
      </c>
      <c r="G260" s="311" t="s">
        <v>22</v>
      </c>
      <c r="H260" s="321" t="s">
        <v>1869</v>
      </c>
      <c r="I260" s="313" t="s">
        <v>1330</v>
      </c>
      <c r="J260" s="314">
        <v>50</v>
      </c>
      <c r="K260" s="314" t="s">
        <v>1336</v>
      </c>
      <c r="L260" s="315">
        <v>9.56</v>
      </c>
      <c r="M260" s="315">
        <v>9.82</v>
      </c>
      <c r="N260" s="315">
        <v>10</v>
      </c>
      <c r="O260" s="315">
        <v>10.7</v>
      </c>
      <c r="P260" s="314">
        <v>5</v>
      </c>
      <c r="Q260" s="316"/>
      <c r="R260" s="317" t="str">
        <f t="shared" si="41"/>
        <v>-</v>
      </c>
      <c r="S260" s="318">
        <f t="shared" si="42"/>
        <v>0</v>
      </c>
      <c r="T260" s="305" t="s">
        <v>1868</v>
      </c>
      <c r="U260" s="272" t="s">
        <v>1625</v>
      </c>
      <c r="V260" s="273" t="s">
        <v>1756</v>
      </c>
      <c r="W260" s="223">
        <f>IF($B$32=1,,ROUNDUP(Таблица33[[#This Row],[Заказ корней, шт.
↓]]/5,0))</f>
        <v>0</v>
      </c>
      <c r="X260" s="202"/>
      <c r="Y260" s="224"/>
      <c r="Z260" s="240" t="s">
        <v>904</v>
      </c>
      <c r="AA260" s="164">
        <v>100</v>
      </c>
      <c r="AB260" s="164">
        <v>20</v>
      </c>
      <c r="AC260" s="3" t="s">
        <v>854</v>
      </c>
      <c r="AD260" s="3" t="s">
        <v>878</v>
      </c>
      <c r="AE260" s="63" t="s">
        <v>1303</v>
      </c>
      <c r="AF260" s="241" t="s">
        <v>871</v>
      </c>
      <c r="AG260" s="170" t="str">
        <f>IF(MOD(Таблица33[[#This Row],[Заказ корней, шт.
↓]],Таблица33[[#This Row],[Кратность заказа]])&gt;0,"Ошибка!","")</f>
        <v/>
      </c>
    </row>
    <row r="261" spans="1:33" s="37" customFormat="1" ht="15" hidden="1" customHeight="1">
      <c r="A261" s="48"/>
      <c r="B261" s="306" t="s">
        <v>1867</v>
      </c>
      <c r="C261" s="307" t="s">
        <v>1204</v>
      </c>
      <c r="D261" s="308" t="s">
        <v>816</v>
      </c>
      <c r="E261" s="319"/>
      <c r="F261" s="310" t="s">
        <v>1251</v>
      </c>
      <c r="G261" s="311" t="s">
        <v>22</v>
      </c>
      <c r="H261" s="321" t="s">
        <v>1869</v>
      </c>
      <c r="I261" s="313" t="s">
        <v>1330</v>
      </c>
      <c r="J261" s="314">
        <v>50</v>
      </c>
      <c r="K261" s="314" t="s">
        <v>1336</v>
      </c>
      <c r="L261" s="315">
        <v>9.56</v>
      </c>
      <c r="M261" s="315">
        <v>9.82</v>
      </c>
      <c r="N261" s="315">
        <v>10</v>
      </c>
      <c r="O261" s="315">
        <v>10.7</v>
      </c>
      <c r="P261" s="314">
        <v>5</v>
      </c>
      <c r="Q261" s="316"/>
      <c r="R261" s="317" t="str">
        <f t="shared" si="41"/>
        <v>-</v>
      </c>
      <c r="S261" s="318">
        <f t="shared" si="42"/>
        <v>0</v>
      </c>
      <c r="T261" s="305" t="s">
        <v>1868</v>
      </c>
      <c r="U261" s="272" t="s">
        <v>1625</v>
      </c>
      <c r="V261" s="273" t="s">
        <v>1756</v>
      </c>
      <c r="W261" s="223">
        <f>IF($B$32=1,,ROUNDUP(Таблица33[[#This Row],[Заказ корней, шт.
↓]]/5,0))</f>
        <v>0</v>
      </c>
      <c r="X261" s="202"/>
      <c r="Y261" s="224"/>
      <c r="Z261" s="240" t="s">
        <v>904</v>
      </c>
      <c r="AA261" s="164">
        <v>100</v>
      </c>
      <c r="AB261" s="164">
        <v>20</v>
      </c>
      <c r="AC261" s="3" t="s">
        <v>854</v>
      </c>
      <c r="AD261" s="3" t="s">
        <v>878</v>
      </c>
      <c r="AE261" s="63" t="s">
        <v>1303</v>
      </c>
      <c r="AF261" s="241" t="s">
        <v>871</v>
      </c>
      <c r="AG261" s="170" t="str">
        <f>IF(MOD(Таблица33[[#This Row],[Заказ корней, шт.
↓]],Таблица33[[#This Row],[Кратность заказа]])&gt;0,"Ошибка!","")</f>
        <v/>
      </c>
    </row>
    <row r="262" spans="1:33" s="37" customFormat="1" ht="15" customHeight="1">
      <c r="A262" s="48"/>
      <c r="B262" s="116" t="s">
        <v>1864</v>
      </c>
      <c r="C262" s="54" t="s">
        <v>1205</v>
      </c>
      <c r="D262" s="174" t="s">
        <v>901</v>
      </c>
      <c r="E262" s="261"/>
      <c r="F262" s="176" t="s">
        <v>1251</v>
      </c>
      <c r="G262" s="169" t="s">
        <v>22</v>
      </c>
      <c r="H262" s="188" t="s">
        <v>1508</v>
      </c>
      <c r="I262" s="55" t="s">
        <v>1330</v>
      </c>
      <c r="J262" s="56">
        <v>40</v>
      </c>
      <c r="K262" s="56" t="s">
        <v>1337</v>
      </c>
      <c r="L262" s="125">
        <v>909</v>
      </c>
      <c r="M262" s="125">
        <v>934</v>
      </c>
      <c r="N262" s="125">
        <v>951</v>
      </c>
      <c r="O262" s="125">
        <v>1017</v>
      </c>
      <c r="P262" s="56">
        <v>5</v>
      </c>
      <c r="Q262" s="172"/>
      <c r="R262" s="57" t="str">
        <f t="shared" si="41"/>
        <v>-</v>
      </c>
      <c r="S262" s="65">
        <f t="shared" si="42"/>
        <v>0</v>
      </c>
      <c r="T262" s="258" t="s">
        <v>842</v>
      </c>
      <c r="U262" s="272" t="s">
        <v>1625</v>
      </c>
      <c r="V262" s="273" t="s">
        <v>1756</v>
      </c>
      <c r="W262" s="223">
        <f>IF($B$32=1,,ROUNDUP(Таблица33[[#This Row],[Заказ корней, шт.
↓]]/5,0))</f>
        <v>0</v>
      </c>
      <c r="X262" s="202"/>
      <c r="Y262" s="224"/>
      <c r="Z262" s="240" t="s">
        <v>904</v>
      </c>
      <c r="AA262" s="164">
        <v>100</v>
      </c>
      <c r="AB262" s="164">
        <v>20</v>
      </c>
      <c r="AC262" s="3" t="s">
        <v>854</v>
      </c>
      <c r="AD262" s="3" t="s">
        <v>878</v>
      </c>
      <c r="AE262" s="63" t="s">
        <v>1303</v>
      </c>
      <c r="AF262" s="241" t="s">
        <v>871</v>
      </c>
      <c r="AG262" s="170" t="str">
        <f>IF(MOD(Таблица33[[#This Row],[Заказ корней, шт.
↓]],Таблица33[[#This Row],[Кратность заказа]])&gt;0,"Ошибка!","")</f>
        <v/>
      </c>
    </row>
    <row r="263" spans="1:33" s="37" customFormat="1" ht="15" hidden="1" customHeight="1">
      <c r="A263" s="48"/>
      <c r="B263" s="306" t="s">
        <v>1867</v>
      </c>
      <c r="C263" s="307" t="s">
        <v>952</v>
      </c>
      <c r="D263" s="308" t="s">
        <v>901</v>
      </c>
      <c r="E263" s="319"/>
      <c r="F263" s="310" t="s">
        <v>1251</v>
      </c>
      <c r="G263" s="311" t="s">
        <v>138</v>
      </c>
      <c r="H263" s="320"/>
      <c r="I263" s="313" t="s">
        <v>1328</v>
      </c>
      <c r="J263" s="314">
        <v>60</v>
      </c>
      <c r="K263" s="314" t="s">
        <v>1337</v>
      </c>
      <c r="L263" s="322">
        <v>775</v>
      </c>
      <c r="M263" s="322">
        <v>796</v>
      </c>
      <c r="N263" s="322">
        <v>811</v>
      </c>
      <c r="O263" s="322">
        <v>867</v>
      </c>
      <c r="P263" s="314">
        <v>5</v>
      </c>
      <c r="Q263" s="316"/>
      <c r="R263" s="317" t="str">
        <f t="shared" si="41"/>
        <v>-</v>
      </c>
      <c r="S263" s="323">
        <f t="shared" si="42"/>
        <v>0</v>
      </c>
      <c r="T263" s="305" t="s">
        <v>1868</v>
      </c>
      <c r="U263" s="272" t="s">
        <v>1626</v>
      </c>
      <c r="V263" s="273" t="s">
        <v>1757</v>
      </c>
      <c r="W263" s="223">
        <f>IF($B$32=1,,ROUNDUP(Таблица33[[#This Row],[Заказ корней, шт.
↓]]/5,0))</f>
        <v>0</v>
      </c>
      <c r="X263" s="202"/>
      <c r="Y263" s="224"/>
      <c r="Z263" s="240" t="s">
        <v>904</v>
      </c>
      <c r="AA263" s="164" t="s">
        <v>869</v>
      </c>
      <c r="AB263" s="164" t="s">
        <v>859</v>
      </c>
      <c r="AC263" s="3" t="s">
        <v>854</v>
      </c>
      <c r="AD263" s="3"/>
      <c r="AE263" s="63"/>
      <c r="AF263" s="241" t="s">
        <v>1420</v>
      </c>
      <c r="AG263" s="170" t="str">
        <f>IF(MOD(Таблица33[[#This Row],[Заказ корней, шт.
↓]],Таблица33[[#This Row],[Кратность заказа]])&gt;0,"Ошибка!","")</f>
        <v/>
      </c>
    </row>
    <row r="264" spans="1:33" s="37" customFormat="1" ht="15" customHeight="1">
      <c r="A264" s="48"/>
      <c r="B264" s="116" t="s">
        <v>1864</v>
      </c>
      <c r="C264" s="54" t="s">
        <v>974</v>
      </c>
      <c r="D264" s="174" t="s">
        <v>816</v>
      </c>
      <c r="E264" s="261"/>
      <c r="F264" s="176" t="s">
        <v>1251</v>
      </c>
      <c r="G264" s="169" t="s">
        <v>120</v>
      </c>
      <c r="H264" s="187"/>
      <c r="I264" s="55" t="s">
        <v>1330</v>
      </c>
      <c r="J264" s="56">
        <v>50</v>
      </c>
      <c r="K264" s="56" t="s">
        <v>1336</v>
      </c>
      <c r="L264" s="126">
        <v>4.79</v>
      </c>
      <c r="M264" s="126">
        <v>4.92</v>
      </c>
      <c r="N264" s="126">
        <v>5.01</v>
      </c>
      <c r="O264" s="126">
        <v>5.3599999999999994</v>
      </c>
      <c r="P264" s="56">
        <v>5</v>
      </c>
      <c r="Q264" s="172"/>
      <c r="R264" s="57" t="str">
        <f t="shared" si="41"/>
        <v>-</v>
      </c>
      <c r="S264" s="58">
        <f t="shared" si="42"/>
        <v>0</v>
      </c>
      <c r="T264" s="258" t="s">
        <v>842</v>
      </c>
      <c r="U264" s="272" t="s">
        <v>1627</v>
      </c>
      <c r="V264" s="273" t="s">
        <v>1758</v>
      </c>
      <c r="W264" s="223">
        <f>IF($B$32=1,,ROUNDUP(Таблица33[[#This Row],[Заказ корней, шт.
↓]]/5,0))</f>
        <v>0</v>
      </c>
      <c r="X264" s="202"/>
      <c r="Y264" s="224"/>
      <c r="Z264" s="240" t="s">
        <v>805</v>
      </c>
      <c r="AA264" s="164" t="s">
        <v>884</v>
      </c>
      <c r="AB264" s="164" t="s">
        <v>950</v>
      </c>
      <c r="AC264" s="3" t="s">
        <v>854</v>
      </c>
      <c r="AD264" s="3"/>
      <c r="AE264" s="63" t="s">
        <v>1304</v>
      </c>
      <c r="AF264" s="241" t="s">
        <v>1421</v>
      </c>
      <c r="AG264" s="170" t="str">
        <f>IF(MOD(Таблица33[[#This Row],[Заказ корней, шт.
↓]],Таблица33[[#This Row],[Кратность заказа]])&gt;0,"Ошибка!","")</f>
        <v/>
      </c>
    </row>
    <row r="265" spans="1:33" s="37" customFormat="1" ht="15" hidden="1" customHeight="1">
      <c r="A265" s="48"/>
      <c r="B265" s="116" t="s">
        <v>1865</v>
      </c>
      <c r="C265" s="54" t="s">
        <v>1817</v>
      </c>
      <c r="D265" s="174" t="s">
        <v>816</v>
      </c>
      <c r="E265" s="261"/>
      <c r="F265" s="176" t="s">
        <v>1251</v>
      </c>
      <c r="G265" s="169" t="s">
        <v>36</v>
      </c>
      <c r="H265" s="185" t="s">
        <v>1506</v>
      </c>
      <c r="I265" s="55" t="s">
        <v>1328</v>
      </c>
      <c r="J265" s="56">
        <v>50</v>
      </c>
      <c r="K265" s="56" t="s">
        <v>1336</v>
      </c>
      <c r="L265" s="126">
        <v>6.35</v>
      </c>
      <c r="M265" s="126">
        <v>6.5299999999999994</v>
      </c>
      <c r="N265" s="126">
        <v>6.6499999999999995</v>
      </c>
      <c r="O265" s="126">
        <v>7.11</v>
      </c>
      <c r="P265" s="56">
        <v>5</v>
      </c>
      <c r="Q265" s="172"/>
      <c r="R265" s="57" t="str">
        <f t="shared" si="41"/>
        <v>-</v>
      </c>
      <c r="S265" s="58">
        <f t="shared" si="42"/>
        <v>0</v>
      </c>
      <c r="T265" s="258" t="s">
        <v>842</v>
      </c>
      <c r="U265" s="272" t="s">
        <v>1628</v>
      </c>
      <c r="V265" s="273" t="s">
        <v>1759</v>
      </c>
      <c r="W265" s="223">
        <f>IF($B$32=1,,ROUNDUP(Таблица33[[#This Row],[Заказ корней, шт.
↓]]/5,0))</f>
        <v>0</v>
      </c>
      <c r="X265" s="202"/>
      <c r="Y265" s="224"/>
      <c r="Z265" s="240" t="s">
        <v>923</v>
      </c>
      <c r="AA265" s="164">
        <v>85</v>
      </c>
      <c r="AB265" s="164" t="s">
        <v>806</v>
      </c>
      <c r="AC265" s="3" t="s">
        <v>854</v>
      </c>
      <c r="AD265" s="3" t="s">
        <v>878</v>
      </c>
      <c r="AE265" s="63" t="s">
        <v>1305</v>
      </c>
      <c r="AF265" s="241" t="s">
        <v>1422</v>
      </c>
      <c r="AG265" s="170" t="str">
        <f>IF(MOD(Таблица33[[#This Row],[Заказ корней, шт.
↓]],Таблица33[[#This Row],[Кратность заказа]])&gt;0,"Ошибка!","")</f>
        <v/>
      </c>
    </row>
    <row r="266" spans="1:33" s="37" customFormat="1" ht="15" hidden="1" customHeight="1">
      <c r="A266" s="48"/>
      <c r="B266" s="116" t="s">
        <v>1865</v>
      </c>
      <c r="C266" s="54" t="s">
        <v>1818</v>
      </c>
      <c r="D266" s="174" t="s">
        <v>816</v>
      </c>
      <c r="E266" s="261"/>
      <c r="F266" s="176" t="s">
        <v>1251</v>
      </c>
      <c r="G266" s="169" t="s">
        <v>36</v>
      </c>
      <c r="H266" s="185" t="s">
        <v>1506</v>
      </c>
      <c r="I266" s="55" t="s">
        <v>1328</v>
      </c>
      <c r="J266" s="56">
        <v>75</v>
      </c>
      <c r="K266" s="56" t="s">
        <v>1336</v>
      </c>
      <c r="L266" s="126">
        <v>6.35</v>
      </c>
      <c r="M266" s="126">
        <v>6.5299999999999994</v>
      </c>
      <c r="N266" s="126">
        <v>6.6499999999999995</v>
      </c>
      <c r="O266" s="126">
        <v>7.11</v>
      </c>
      <c r="P266" s="56">
        <v>5</v>
      </c>
      <c r="Q266" s="172"/>
      <c r="R266" s="57" t="str">
        <f t="shared" ref="R266:R267" si="57">IF(Q266/J266=0,"-",Q266/J266)</f>
        <v>-</v>
      </c>
      <c r="S266" s="58">
        <f t="shared" ref="S266:S267" si="58">IF(Q266&lt;10,O266*Q266,IF(Q266&lt;15,N266*Q266,IF(Q266&lt;J266,M266*Q266,L266*Q266)))</f>
        <v>0</v>
      </c>
      <c r="T266" s="258" t="s">
        <v>842</v>
      </c>
      <c r="U266" s="272" t="s">
        <v>1628</v>
      </c>
      <c r="V266" s="273" t="s">
        <v>1759</v>
      </c>
      <c r="W266" s="223">
        <f>IF($B$32=1,,ROUNDUP(Таблица33[[#This Row],[Заказ корней, шт.
↓]]/5,0))</f>
        <v>0</v>
      </c>
      <c r="X266" s="202"/>
      <c r="Y266" s="224"/>
      <c r="Z266" s="240" t="s">
        <v>923</v>
      </c>
      <c r="AA266" s="164">
        <v>85</v>
      </c>
      <c r="AB266" s="164" t="s">
        <v>806</v>
      </c>
      <c r="AC266" s="3" t="s">
        <v>854</v>
      </c>
      <c r="AD266" s="3" t="s">
        <v>878</v>
      </c>
      <c r="AE266" s="63" t="s">
        <v>1305</v>
      </c>
      <c r="AF266" s="241" t="s">
        <v>1422</v>
      </c>
      <c r="AG266" s="170" t="str">
        <f>IF(MOD(Таблица33[[#This Row],[Заказ корней, шт.
↓]],Таблица33[[#This Row],[Кратность заказа]])&gt;0,"Ошибка!","")</f>
        <v/>
      </c>
    </row>
    <row r="267" spans="1:33" s="37" customFormat="1" ht="15" customHeight="1">
      <c r="A267" s="48"/>
      <c r="B267" s="116" t="s">
        <v>1864</v>
      </c>
      <c r="C267" s="54" t="s">
        <v>957</v>
      </c>
      <c r="D267" s="174" t="s">
        <v>816</v>
      </c>
      <c r="E267" s="261"/>
      <c r="F267" s="176" t="s">
        <v>1251</v>
      </c>
      <c r="G267" s="169" t="s">
        <v>36</v>
      </c>
      <c r="H267" s="185" t="s">
        <v>1506</v>
      </c>
      <c r="I267" s="55" t="s">
        <v>1328</v>
      </c>
      <c r="J267" s="56">
        <v>60</v>
      </c>
      <c r="K267" s="56" t="s">
        <v>1336</v>
      </c>
      <c r="L267" s="126">
        <v>6.35</v>
      </c>
      <c r="M267" s="126">
        <v>6.5299999999999994</v>
      </c>
      <c r="N267" s="126">
        <v>6.6499999999999995</v>
      </c>
      <c r="O267" s="126">
        <v>7.11</v>
      </c>
      <c r="P267" s="56">
        <v>5</v>
      </c>
      <c r="Q267" s="172"/>
      <c r="R267" s="57" t="str">
        <f t="shared" si="57"/>
        <v>-</v>
      </c>
      <c r="S267" s="58">
        <f t="shared" si="58"/>
        <v>0</v>
      </c>
      <c r="T267" s="258" t="s">
        <v>842</v>
      </c>
      <c r="U267" s="272" t="s">
        <v>1628</v>
      </c>
      <c r="V267" s="273" t="s">
        <v>1759</v>
      </c>
      <c r="W267" s="223">
        <f>IF($B$32=1,,ROUNDUP(Таблица33[[#This Row],[Заказ корней, шт.
↓]]/5,0))</f>
        <v>0</v>
      </c>
      <c r="X267" s="202"/>
      <c r="Y267" s="224"/>
      <c r="Z267" s="240" t="s">
        <v>923</v>
      </c>
      <c r="AA267" s="164">
        <v>85</v>
      </c>
      <c r="AB267" s="164" t="s">
        <v>806</v>
      </c>
      <c r="AC267" s="3" t="s">
        <v>854</v>
      </c>
      <c r="AD267" s="3" t="s">
        <v>878</v>
      </c>
      <c r="AE267" s="63" t="s">
        <v>1305</v>
      </c>
      <c r="AF267" s="241" t="s">
        <v>1422</v>
      </c>
      <c r="AG267" s="170" t="str">
        <f>IF(MOD(Таблица33[[#This Row],[Заказ корней, шт.
↓]],Таблица33[[#This Row],[Кратность заказа]])&gt;0,"Ошибка!","")</f>
        <v/>
      </c>
    </row>
    <row r="268" spans="1:33" s="37" customFormat="1" ht="15" customHeight="1">
      <c r="A268" s="48"/>
      <c r="B268" s="116" t="s">
        <v>1864</v>
      </c>
      <c r="C268" s="54" t="s">
        <v>956</v>
      </c>
      <c r="D268" s="174" t="s">
        <v>901</v>
      </c>
      <c r="E268" s="261"/>
      <c r="F268" s="176" t="s">
        <v>1251</v>
      </c>
      <c r="G268" s="169" t="s">
        <v>36</v>
      </c>
      <c r="H268" s="185" t="s">
        <v>1506</v>
      </c>
      <c r="I268" s="55" t="s">
        <v>1328</v>
      </c>
      <c r="J268" s="56">
        <v>60</v>
      </c>
      <c r="K268" s="56" t="s">
        <v>1337</v>
      </c>
      <c r="L268" s="125">
        <v>605</v>
      </c>
      <c r="M268" s="125">
        <v>622</v>
      </c>
      <c r="N268" s="125">
        <v>633</v>
      </c>
      <c r="O268" s="125">
        <v>677</v>
      </c>
      <c r="P268" s="56">
        <v>5</v>
      </c>
      <c r="Q268" s="172"/>
      <c r="R268" s="57" t="str">
        <f t="shared" si="41"/>
        <v>-</v>
      </c>
      <c r="S268" s="65">
        <f t="shared" si="42"/>
        <v>0</v>
      </c>
      <c r="T268" s="258" t="s">
        <v>842</v>
      </c>
      <c r="U268" s="272" t="s">
        <v>1628</v>
      </c>
      <c r="V268" s="273" t="s">
        <v>1759</v>
      </c>
      <c r="W268" s="223">
        <f>IF($B$32=1,,ROUNDUP(Таблица33[[#This Row],[Заказ корней, шт.
↓]]/5,0))</f>
        <v>0</v>
      </c>
      <c r="X268" s="202"/>
      <c r="Y268" s="224"/>
      <c r="Z268" s="240" t="s">
        <v>923</v>
      </c>
      <c r="AA268" s="164">
        <v>85</v>
      </c>
      <c r="AB268" s="164" t="s">
        <v>806</v>
      </c>
      <c r="AC268" s="3" t="s">
        <v>854</v>
      </c>
      <c r="AD268" s="3" t="s">
        <v>878</v>
      </c>
      <c r="AE268" s="63" t="s">
        <v>1305</v>
      </c>
      <c r="AF268" s="241" t="s">
        <v>1423</v>
      </c>
      <c r="AG268" s="170" t="str">
        <f>IF(MOD(Таблица33[[#This Row],[Заказ корней, шт.
↓]],Таблица33[[#This Row],[Кратность заказа]])&gt;0,"Ошибка!","")</f>
        <v/>
      </c>
    </row>
    <row r="269" spans="1:33" s="37" customFormat="1" ht="15" customHeight="1">
      <c r="A269" s="48"/>
      <c r="B269" s="116" t="s">
        <v>1864</v>
      </c>
      <c r="C269" s="54" t="s">
        <v>1819</v>
      </c>
      <c r="D269" s="174" t="s">
        <v>816</v>
      </c>
      <c r="E269" s="261"/>
      <c r="F269" s="176" t="s">
        <v>1251</v>
      </c>
      <c r="G269" s="169" t="s">
        <v>36</v>
      </c>
      <c r="H269" s="185" t="s">
        <v>1506</v>
      </c>
      <c r="I269" s="55" t="s">
        <v>1330</v>
      </c>
      <c r="J269" s="56">
        <v>40</v>
      </c>
      <c r="K269" s="56" t="s">
        <v>1336</v>
      </c>
      <c r="L269" s="126">
        <v>7.46</v>
      </c>
      <c r="M269" s="126">
        <v>7.67</v>
      </c>
      <c r="N269" s="126">
        <v>7.81</v>
      </c>
      <c r="O269" s="126">
        <v>8.35</v>
      </c>
      <c r="P269" s="56">
        <v>5</v>
      </c>
      <c r="Q269" s="172"/>
      <c r="R269" s="57" t="str">
        <f t="shared" ref="R269" si="59">IF(Q269/J269=0,"-",Q269/J269)</f>
        <v>-</v>
      </c>
      <c r="S269" s="58">
        <f t="shared" ref="S269" si="60">IF(Q269&lt;10,O269*Q269,IF(Q269&lt;15,N269*Q269,IF(Q269&lt;J269,M269*Q269,L269*Q269)))</f>
        <v>0</v>
      </c>
      <c r="T269" s="258" t="s">
        <v>842</v>
      </c>
      <c r="U269" s="272" t="s">
        <v>1628</v>
      </c>
      <c r="V269" s="273" t="s">
        <v>1759</v>
      </c>
      <c r="W269" s="223">
        <f>IF($B$32=1,,ROUNDUP(Таблица33[[#This Row],[Заказ корней, шт.
↓]]/5,0))</f>
        <v>0</v>
      </c>
      <c r="X269" s="202"/>
      <c r="Y269" s="224"/>
      <c r="Z269" s="240" t="s">
        <v>923</v>
      </c>
      <c r="AA269" s="164">
        <v>85</v>
      </c>
      <c r="AB269" s="164" t="s">
        <v>806</v>
      </c>
      <c r="AC269" s="3" t="s">
        <v>854</v>
      </c>
      <c r="AD269" s="3" t="s">
        <v>878</v>
      </c>
      <c r="AE269" s="63" t="s">
        <v>1305</v>
      </c>
      <c r="AF269" s="241" t="s">
        <v>1424</v>
      </c>
      <c r="AG269" s="170" t="str">
        <f>IF(MOD(Таблица33[[#This Row],[Заказ корней, шт.
↓]],Таблица33[[#This Row],[Кратность заказа]])&gt;0,"Ошибка!","")</f>
        <v/>
      </c>
    </row>
    <row r="270" spans="1:33" s="37" customFormat="1" ht="15" hidden="1" customHeight="1">
      <c r="A270" s="48"/>
      <c r="B270" s="306" t="s">
        <v>1867</v>
      </c>
      <c r="C270" s="307" t="s">
        <v>1207</v>
      </c>
      <c r="D270" s="308" t="s">
        <v>816</v>
      </c>
      <c r="E270" s="319"/>
      <c r="F270" s="310" t="s">
        <v>1251</v>
      </c>
      <c r="G270" s="311" t="s">
        <v>36</v>
      </c>
      <c r="H270" s="324" t="s">
        <v>1506</v>
      </c>
      <c r="I270" s="313" t="s">
        <v>1330</v>
      </c>
      <c r="J270" s="314">
        <v>50</v>
      </c>
      <c r="K270" s="314" t="s">
        <v>1336</v>
      </c>
      <c r="L270" s="315">
        <v>7.46</v>
      </c>
      <c r="M270" s="315">
        <v>7.67</v>
      </c>
      <c r="N270" s="315">
        <v>7.81</v>
      </c>
      <c r="O270" s="315">
        <v>8.35</v>
      </c>
      <c r="P270" s="314">
        <v>5</v>
      </c>
      <c r="Q270" s="316"/>
      <c r="R270" s="317" t="str">
        <f t="shared" si="41"/>
        <v>-</v>
      </c>
      <c r="S270" s="318">
        <f t="shared" si="42"/>
        <v>0</v>
      </c>
      <c r="T270" s="305" t="s">
        <v>1868</v>
      </c>
      <c r="U270" s="272" t="s">
        <v>1628</v>
      </c>
      <c r="V270" s="273" t="s">
        <v>1759</v>
      </c>
      <c r="W270" s="223">
        <f>IF($B$32=1,,ROUNDUP(Таблица33[[#This Row],[Заказ корней, шт.
↓]]/5,0))</f>
        <v>0</v>
      </c>
      <c r="X270" s="202"/>
      <c r="Y270" s="224"/>
      <c r="Z270" s="240" t="s">
        <v>923</v>
      </c>
      <c r="AA270" s="164">
        <v>85</v>
      </c>
      <c r="AB270" s="164" t="s">
        <v>806</v>
      </c>
      <c r="AC270" s="3" t="s">
        <v>854</v>
      </c>
      <c r="AD270" s="3" t="s">
        <v>878</v>
      </c>
      <c r="AE270" s="63" t="s">
        <v>1305</v>
      </c>
      <c r="AF270" s="241" t="s">
        <v>1424</v>
      </c>
      <c r="AG270" s="170" t="str">
        <f>IF(MOD(Таблица33[[#This Row],[Заказ корней, шт.
↓]],Таблица33[[#This Row],[Кратность заказа]])&gt;0,"Ошибка!","")</f>
        <v/>
      </c>
    </row>
    <row r="271" spans="1:33" s="37" customFormat="1" ht="15" hidden="1" customHeight="1">
      <c r="A271" s="48"/>
      <c r="B271" s="306" t="s">
        <v>1867</v>
      </c>
      <c r="C271" s="307" t="s">
        <v>958</v>
      </c>
      <c r="D271" s="308" t="s">
        <v>816</v>
      </c>
      <c r="E271" s="319"/>
      <c r="F271" s="310" t="s">
        <v>1251</v>
      </c>
      <c r="G271" s="311" t="s">
        <v>36</v>
      </c>
      <c r="H271" s="324" t="s">
        <v>1506</v>
      </c>
      <c r="I271" s="313" t="s">
        <v>1330</v>
      </c>
      <c r="J271" s="314">
        <v>35</v>
      </c>
      <c r="K271" s="314" t="s">
        <v>1336</v>
      </c>
      <c r="L271" s="315">
        <v>7.46</v>
      </c>
      <c r="M271" s="315">
        <v>7.67</v>
      </c>
      <c r="N271" s="315">
        <v>7.81</v>
      </c>
      <c r="O271" s="315">
        <v>8.35</v>
      </c>
      <c r="P271" s="314">
        <v>5</v>
      </c>
      <c r="Q271" s="316"/>
      <c r="R271" s="317" t="str">
        <f t="shared" si="41"/>
        <v>-</v>
      </c>
      <c r="S271" s="318">
        <f t="shared" si="42"/>
        <v>0</v>
      </c>
      <c r="T271" s="305" t="s">
        <v>1868</v>
      </c>
      <c r="U271" s="272" t="s">
        <v>1628</v>
      </c>
      <c r="V271" s="273" t="s">
        <v>1759</v>
      </c>
      <c r="W271" s="223">
        <f>IF($B$32=1,,ROUNDUP(Таблица33[[#This Row],[Заказ корней, шт.
↓]]/5,0))</f>
        <v>0</v>
      </c>
      <c r="X271" s="202"/>
      <c r="Y271" s="224"/>
      <c r="Z271" s="240" t="s">
        <v>923</v>
      </c>
      <c r="AA271" s="164">
        <v>85</v>
      </c>
      <c r="AB271" s="164" t="s">
        <v>806</v>
      </c>
      <c r="AC271" s="3" t="s">
        <v>854</v>
      </c>
      <c r="AD271" s="3" t="s">
        <v>878</v>
      </c>
      <c r="AE271" s="63" t="s">
        <v>1305</v>
      </c>
      <c r="AF271" s="241" t="s">
        <v>1425</v>
      </c>
      <c r="AG271" s="170" t="str">
        <f>IF(MOD(Таблица33[[#This Row],[Заказ корней, шт.
↓]],Таблица33[[#This Row],[Кратность заказа]])&gt;0,"Ошибка!","")</f>
        <v/>
      </c>
    </row>
    <row r="272" spans="1:33" s="37" customFormat="1" ht="15" customHeight="1">
      <c r="A272" s="48"/>
      <c r="B272" s="116" t="s">
        <v>1864</v>
      </c>
      <c r="C272" s="54" t="s">
        <v>1208</v>
      </c>
      <c r="D272" s="174" t="s">
        <v>901</v>
      </c>
      <c r="E272" s="261"/>
      <c r="F272" s="176" t="s">
        <v>1251</v>
      </c>
      <c r="G272" s="169" t="s">
        <v>36</v>
      </c>
      <c r="H272" s="185" t="s">
        <v>1506</v>
      </c>
      <c r="I272" s="55" t="s">
        <v>1330</v>
      </c>
      <c r="J272" s="56">
        <v>40</v>
      </c>
      <c r="K272" s="56" t="s">
        <v>1337</v>
      </c>
      <c r="L272" s="125">
        <v>706</v>
      </c>
      <c r="M272" s="125">
        <v>725</v>
      </c>
      <c r="N272" s="125">
        <v>739</v>
      </c>
      <c r="O272" s="125">
        <v>790</v>
      </c>
      <c r="P272" s="56">
        <v>5</v>
      </c>
      <c r="Q272" s="172"/>
      <c r="R272" s="57" t="str">
        <f t="shared" si="41"/>
        <v>-</v>
      </c>
      <c r="S272" s="65">
        <f t="shared" si="42"/>
        <v>0</v>
      </c>
      <c r="T272" s="258" t="s">
        <v>842</v>
      </c>
      <c r="U272" s="272" t="s">
        <v>1628</v>
      </c>
      <c r="V272" s="273" t="s">
        <v>1759</v>
      </c>
      <c r="W272" s="223">
        <f>IF($B$32=1,,ROUNDUP(Таблица33[[#This Row],[Заказ корней, шт.
↓]]/5,0))</f>
        <v>0</v>
      </c>
      <c r="X272" s="202"/>
      <c r="Y272" s="224"/>
      <c r="Z272" s="240" t="s">
        <v>923</v>
      </c>
      <c r="AA272" s="164">
        <v>85</v>
      </c>
      <c r="AB272" s="164" t="s">
        <v>806</v>
      </c>
      <c r="AC272" s="3" t="s">
        <v>854</v>
      </c>
      <c r="AD272" s="3" t="s">
        <v>878</v>
      </c>
      <c r="AE272" s="63" t="s">
        <v>1305</v>
      </c>
      <c r="AF272" s="241" t="s">
        <v>1426</v>
      </c>
      <c r="AG272" s="170" t="str">
        <f>IF(MOD(Таблица33[[#This Row],[Заказ корней, шт.
↓]],Таблица33[[#This Row],[Кратность заказа]])&gt;0,"Ошибка!","")</f>
        <v/>
      </c>
    </row>
    <row r="273" spans="1:33" s="37" customFormat="1" ht="15" customHeight="1">
      <c r="A273" s="48"/>
      <c r="B273" s="116" t="s">
        <v>1864</v>
      </c>
      <c r="C273" s="54" t="s">
        <v>959</v>
      </c>
      <c r="D273" s="174" t="s">
        <v>816</v>
      </c>
      <c r="E273" s="261"/>
      <c r="F273" s="176" t="s">
        <v>1251</v>
      </c>
      <c r="G273" s="169" t="s">
        <v>37</v>
      </c>
      <c r="H273" s="185" t="s">
        <v>1506</v>
      </c>
      <c r="I273" s="55" t="s">
        <v>1328</v>
      </c>
      <c r="J273" s="56">
        <v>60</v>
      </c>
      <c r="K273" s="56" t="s">
        <v>1336</v>
      </c>
      <c r="L273" s="126">
        <v>5.6899999999999995</v>
      </c>
      <c r="M273" s="126">
        <v>5.85</v>
      </c>
      <c r="N273" s="126">
        <v>5.96</v>
      </c>
      <c r="O273" s="126">
        <v>6.37</v>
      </c>
      <c r="P273" s="56">
        <v>5</v>
      </c>
      <c r="Q273" s="172"/>
      <c r="R273" s="57" t="str">
        <f t="shared" si="41"/>
        <v>-</v>
      </c>
      <c r="S273" s="58">
        <f t="shared" si="42"/>
        <v>0</v>
      </c>
      <c r="T273" s="258" t="s">
        <v>842</v>
      </c>
      <c r="U273" s="272" t="s">
        <v>1629</v>
      </c>
      <c r="V273" s="273" t="s">
        <v>1760</v>
      </c>
      <c r="W273" s="223">
        <f>IF($B$32=1,,ROUNDUP(Таблица33[[#This Row],[Заказ корней, шт.
↓]]/5,0))</f>
        <v>0</v>
      </c>
      <c r="X273" s="202"/>
      <c r="Y273" s="224"/>
      <c r="Z273" s="240" t="s">
        <v>904</v>
      </c>
      <c r="AA273" s="164" t="s">
        <v>869</v>
      </c>
      <c r="AB273" s="164">
        <v>18</v>
      </c>
      <c r="AC273" s="3" t="s">
        <v>854</v>
      </c>
      <c r="AD273" s="3"/>
      <c r="AE273" s="63" t="s">
        <v>1306</v>
      </c>
      <c r="AF273" s="241" t="s">
        <v>1427</v>
      </c>
      <c r="AG273" s="170" t="str">
        <f>IF(MOD(Таблица33[[#This Row],[Заказ корней, шт.
↓]],Таблица33[[#This Row],[Кратность заказа]])&gt;0,"Ошибка!","")</f>
        <v/>
      </c>
    </row>
    <row r="274" spans="1:33" s="37" customFormat="1" ht="15" hidden="1" customHeight="1">
      <c r="A274" s="48"/>
      <c r="B274" s="306" t="s">
        <v>1867</v>
      </c>
      <c r="C274" s="307" t="s">
        <v>1209</v>
      </c>
      <c r="D274" s="308" t="s">
        <v>816</v>
      </c>
      <c r="E274" s="319"/>
      <c r="F274" s="310" t="s">
        <v>1251</v>
      </c>
      <c r="G274" s="311" t="s">
        <v>37</v>
      </c>
      <c r="H274" s="324" t="s">
        <v>1506</v>
      </c>
      <c r="I274" s="313" t="s">
        <v>1328</v>
      </c>
      <c r="J274" s="314">
        <v>50</v>
      </c>
      <c r="K274" s="314" t="s">
        <v>1336</v>
      </c>
      <c r="L274" s="315">
        <v>5.6899999999999995</v>
      </c>
      <c r="M274" s="315">
        <v>5.85</v>
      </c>
      <c r="N274" s="315">
        <v>5.96</v>
      </c>
      <c r="O274" s="315">
        <v>6.37</v>
      </c>
      <c r="P274" s="314">
        <v>5</v>
      </c>
      <c r="Q274" s="316"/>
      <c r="R274" s="317" t="str">
        <f t="shared" si="41"/>
        <v>-</v>
      </c>
      <c r="S274" s="318">
        <f t="shared" si="42"/>
        <v>0</v>
      </c>
      <c r="T274" s="305" t="s">
        <v>1868</v>
      </c>
      <c r="U274" s="272" t="s">
        <v>1629</v>
      </c>
      <c r="V274" s="273" t="s">
        <v>1760</v>
      </c>
      <c r="W274" s="223">
        <f>IF($B$32=1,,ROUNDUP(Таблица33[[#This Row],[Заказ корней, шт.
↓]]/5,0))</f>
        <v>0</v>
      </c>
      <c r="X274" s="202"/>
      <c r="Y274" s="224"/>
      <c r="Z274" s="240" t="s">
        <v>904</v>
      </c>
      <c r="AA274" s="164" t="s">
        <v>869</v>
      </c>
      <c r="AB274" s="164">
        <v>18</v>
      </c>
      <c r="AC274" s="3" t="s">
        <v>854</v>
      </c>
      <c r="AD274" s="3"/>
      <c r="AE274" s="63" t="s">
        <v>1306</v>
      </c>
      <c r="AF274" s="241" t="s">
        <v>1427</v>
      </c>
      <c r="AG274" s="170" t="str">
        <f>IF(MOD(Таблица33[[#This Row],[Заказ корней, шт.
↓]],Таблица33[[#This Row],[Кратность заказа]])&gt;0,"Ошибка!","")</f>
        <v/>
      </c>
    </row>
    <row r="275" spans="1:33" s="37" customFormat="1" ht="15" customHeight="1">
      <c r="A275" s="48"/>
      <c r="B275" s="116" t="s">
        <v>1864</v>
      </c>
      <c r="C275" s="54" t="s">
        <v>960</v>
      </c>
      <c r="D275" s="174" t="s">
        <v>816</v>
      </c>
      <c r="E275" s="261"/>
      <c r="F275" s="176" t="s">
        <v>1251</v>
      </c>
      <c r="G275" s="169" t="s">
        <v>37</v>
      </c>
      <c r="H275" s="185" t="s">
        <v>1506</v>
      </c>
      <c r="I275" s="55" t="s">
        <v>1330</v>
      </c>
      <c r="J275" s="56">
        <v>35</v>
      </c>
      <c r="K275" s="56" t="s">
        <v>1336</v>
      </c>
      <c r="L275" s="126">
        <v>8.02</v>
      </c>
      <c r="M275" s="126">
        <v>8.24</v>
      </c>
      <c r="N275" s="126">
        <v>8.4</v>
      </c>
      <c r="O275" s="126">
        <v>8.98</v>
      </c>
      <c r="P275" s="56">
        <v>5</v>
      </c>
      <c r="Q275" s="172"/>
      <c r="R275" s="57" t="str">
        <f t="shared" si="41"/>
        <v>-</v>
      </c>
      <c r="S275" s="58">
        <f t="shared" si="42"/>
        <v>0</v>
      </c>
      <c r="T275" s="258" t="s">
        <v>842</v>
      </c>
      <c r="U275" s="272" t="s">
        <v>1629</v>
      </c>
      <c r="V275" s="273" t="s">
        <v>1760</v>
      </c>
      <c r="W275" s="223">
        <f>IF($B$32=1,,ROUNDUP(Таблица33[[#This Row],[Заказ корней, шт.
↓]]/5,0))</f>
        <v>0</v>
      </c>
      <c r="X275" s="202"/>
      <c r="Y275" s="224"/>
      <c r="Z275" s="240" t="s">
        <v>904</v>
      </c>
      <c r="AA275" s="164" t="s">
        <v>869</v>
      </c>
      <c r="AB275" s="164">
        <v>18</v>
      </c>
      <c r="AC275" s="3" t="s">
        <v>854</v>
      </c>
      <c r="AD275" s="3"/>
      <c r="AE275" s="63" t="s">
        <v>1306</v>
      </c>
      <c r="AF275" s="241" t="s">
        <v>1427</v>
      </c>
      <c r="AG275" s="170" t="str">
        <f>IF(MOD(Таблица33[[#This Row],[Заказ корней, шт.
↓]],Таблица33[[#This Row],[Кратность заказа]])&gt;0,"Ошибка!","")</f>
        <v/>
      </c>
    </row>
    <row r="276" spans="1:33" s="37" customFormat="1" ht="15" hidden="1" customHeight="1">
      <c r="A276" s="48"/>
      <c r="B276" s="306" t="s">
        <v>1867</v>
      </c>
      <c r="C276" s="307" t="s">
        <v>1210</v>
      </c>
      <c r="D276" s="308" t="s">
        <v>816</v>
      </c>
      <c r="E276" s="319"/>
      <c r="F276" s="310" t="s">
        <v>1251</v>
      </c>
      <c r="G276" s="311" t="s">
        <v>37</v>
      </c>
      <c r="H276" s="324" t="s">
        <v>1506</v>
      </c>
      <c r="I276" s="313" t="s">
        <v>1330</v>
      </c>
      <c r="J276" s="314">
        <v>50</v>
      </c>
      <c r="K276" s="314" t="s">
        <v>1336</v>
      </c>
      <c r="L276" s="315">
        <v>8.02</v>
      </c>
      <c r="M276" s="315">
        <v>8.24</v>
      </c>
      <c r="N276" s="315">
        <v>8.4</v>
      </c>
      <c r="O276" s="315">
        <v>8.98</v>
      </c>
      <c r="P276" s="314">
        <v>5</v>
      </c>
      <c r="Q276" s="316"/>
      <c r="R276" s="317" t="str">
        <f t="shared" si="41"/>
        <v>-</v>
      </c>
      <c r="S276" s="318">
        <f t="shared" si="42"/>
        <v>0</v>
      </c>
      <c r="T276" s="305" t="s">
        <v>1868</v>
      </c>
      <c r="U276" s="272" t="s">
        <v>1629</v>
      </c>
      <c r="V276" s="273" t="s">
        <v>1760</v>
      </c>
      <c r="W276" s="223">
        <f>IF($B$32=1,,ROUNDUP(Таблица33[[#This Row],[Заказ корней, шт.
↓]]/5,0))</f>
        <v>0</v>
      </c>
      <c r="X276" s="202"/>
      <c r="Y276" s="224"/>
      <c r="Z276" s="240" t="s">
        <v>904</v>
      </c>
      <c r="AA276" s="164" t="s">
        <v>869</v>
      </c>
      <c r="AB276" s="164">
        <v>18</v>
      </c>
      <c r="AC276" s="3" t="s">
        <v>854</v>
      </c>
      <c r="AD276" s="3"/>
      <c r="AE276" s="63" t="s">
        <v>1306</v>
      </c>
      <c r="AF276" s="241" t="s">
        <v>1427</v>
      </c>
      <c r="AG276" s="170" t="str">
        <f>IF(MOD(Таблица33[[#This Row],[Заказ корней, шт.
↓]],Таблица33[[#This Row],[Кратность заказа]])&gt;0,"Ошибка!","")</f>
        <v/>
      </c>
    </row>
    <row r="277" spans="1:33" s="37" customFormat="1" ht="15" customHeight="1">
      <c r="A277" s="48"/>
      <c r="B277" s="116" t="s">
        <v>1864</v>
      </c>
      <c r="C277" s="54" t="s">
        <v>1371</v>
      </c>
      <c r="D277" s="174" t="s">
        <v>816</v>
      </c>
      <c r="E277" s="261"/>
      <c r="F277" s="176" t="s">
        <v>1251</v>
      </c>
      <c r="G277" s="169" t="s">
        <v>37</v>
      </c>
      <c r="H277" s="185" t="s">
        <v>1506</v>
      </c>
      <c r="I277" s="55" t="s">
        <v>1329</v>
      </c>
      <c r="J277" s="56">
        <v>20</v>
      </c>
      <c r="K277" s="56" t="s">
        <v>1336</v>
      </c>
      <c r="L277" s="126">
        <v>13.99</v>
      </c>
      <c r="M277" s="126">
        <v>14.37</v>
      </c>
      <c r="N277" s="126">
        <v>14.64</v>
      </c>
      <c r="O277" s="126">
        <v>15.66</v>
      </c>
      <c r="P277" s="56">
        <v>5</v>
      </c>
      <c r="Q277" s="172"/>
      <c r="R277" s="57" t="str">
        <f t="shared" si="41"/>
        <v>-</v>
      </c>
      <c r="S277" s="58">
        <f t="shared" si="42"/>
        <v>0</v>
      </c>
      <c r="T277" s="259" t="s">
        <v>1870</v>
      </c>
      <c r="U277" s="272" t="s">
        <v>1629</v>
      </c>
      <c r="V277" s="273" t="s">
        <v>1760</v>
      </c>
      <c r="W277" s="223">
        <f>IF($B$32=1,,ROUNDUP(Таблица33[[#This Row],[Заказ корней, шт.
↓]]/5,0))</f>
        <v>0</v>
      </c>
      <c r="X277" s="202"/>
      <c r="Y277" s="224"/>
      <c r="Z277" s="240" t="s">
        <v>904</v>
      </c>
      <c r="AA277" s="164" t="s">
        <v>869</v>
      </c>
      <c r="AB277" s="164">
        <v>18</v>
      </c>
      <c r="AC277" s="3" t="s">
        <v>854</v>
      </c>
      <c r="AD277" s="3"/>
      <c r="AE277" s="63" t="s">
        <v>1306</v>
      </c>
      <c r="AF277" s="241" t="s">
        <v>1427</v>
      </c>
      <c r="AG277" s="170" t="str">
        <f>IF(MOD(Таблица33[[#This Row],[Заказ корней, шт.
↓]],Таблица33[[#This Row],[Кратность заказа]])&gt;0,"Ошибка!","")</f>
        <v/>
      </c>
    </row>
    <row r="278" spans="1:33" s="37" customFormat="1" ht="15" customHeight="1">
      <c r="A278" s="48"/>
      <c r="B278" s="116" t="s">
        <v>1864</v>
      </c>
      <c r="C278" s="54" t="s">
        <v>1211</v>
      </c>
      <c r="D278" s="174" t="s">
        <v>816</v>
      </c>
      <c r="E278" s="261"/>
      <c r="F278" s="176" t="s">
        <v>1253</v>
      </c>
      <c r="G278" s="169" t="s">
        <v>58</v>
      </c>
      <c r="H278" s="187"/>
      <c r="I278" s="55" t="s">
        <v>1330</v>
      </c>
      <c r="J278" s="56">
        <v>35</v>
      </c>
      <c r="K278" s="56" t="s">
        <v>1336</v>
      </c>
      <c r="L278" s="126">
        <v>16.66</v>
      </c>
      <c r="M278" s="126">
        <v>17.12</v>
      </c>
      <c r="N278" s="126">
        <v>17.430000000000003</v>
      </c>
      <c r="O278" s="126">
        <v>18.650000000000002</v>
      </c>
      <c r="P278" s="56">
        <v>5</v>
      </c>
      <c r="Q278" s="172"/>
      <c r="R278" s="57" t="str">
        <f t="shared" si="41"/>
        <v>-</v>
      </c>
      <c r="S278" s="58">
        <f t="shared" si="42"/>
        <v>0</v>
      </c>
      <c r="T278" s="258" t="s">
        <v>842</v>
      </c>
      <c r="U278" s="272" t="s">
        <v>1630</v>
      </c>
      <c r="V278" s="273" t="s">
        <v>1761</v>
      </c>
      <c r="W278" s="223">
        <f>IF($B$32=1,,ROUNDUP(Таблица33[[#This Row],[Заказ корней, шт.
↓]]/5,0))</f>
        <v>0</v>
      </c>
      <c r="X278" s="202"/>
      <c r="Y278" s="224"/>
      <c r="Z278" s="240" t="s">
        <v>805</v>
      </c>
      <c r="AA278" s="164" t="s">
        <v>869</v>
      </c>
      <c r="AB278" s="164" t="s">
        <v>859</v>
      </c>
      <c r="AC278" s="3" t="s">
        <v>854</v>
      </c>
      <c r="AD278" s="3"/>
      <c r="AE278" s="63"/>
      <c r="AF278" s="241" t="s">
        <v>1463</v>
      </c>
      <c r="AG278" s="170" t="str">
        <f>IF(MOD(Таблица33[[#This Row],[Заказ корней, шт.
↓]],Таблица33[[#This Row],[Кратность заказа]])&gt;0,"Ошибка!","")</f>
        <v/>
      </c>
    </row>
    <row r="279" spans="1:33" s="53" customFormat="1" ht="21" customHeight="1">
      <c r="A279" s="48"/>
      <c r="B279" s="145"/>
      <c r="C279" s="146"/>
      <c r="D279" s="146"/>
      <c r="E279" s="260"/>
      <c r="F279" s="159" t="s">
        <v>852</v>
      </c>
      <c r="G279" s="160"/>
      <c r="H279" s="186"/>
      <c r="I279" s="148"/>
      <c r="J279" s="149"/>
      <c r="K279" s="149"/>
      <c r="L279" s="150"/>
      <c r="M279" s="150"/>
      <c r="N279" s="150"/>
      <c r="O279" s="150"/>
      <c r="P279" s="149"/>
      <c r="Q279" s="161"/>
      <c r="R279" s="151"/>
      <c r="S279" s="152"/>
      <c r="T279" s="222"/>
      <c r="U279" s="153"/>
      <c r="V279" s="153"/>
      <c r="W279" s="221"/>
      <c r="X279" s="153"/>
      <c r="Y279" s="222"/>
      <c r="Z279" s="238"/>
      <c r="AA279" s="165"/>
      <c r="AB279" s="165"/>
      <c r="AC279" s="155"/>
      <c r="AD279" s="155"/>
      <c r="AE279" s="154"/>
      <c r="AF279" s="239"/>
      <c r="AG279" s="170"/>
    </row>
    <row r="280" spans="1:33" s="37" customFormat="1" ht="15" customHeight="1">
      <c r="A280" s="48"/>
      <c r="B280" s="116" t="s">
        <v>1864</v>
      </c>
      <c r="C280" s="54" t="s">
        <v>969</v>
      </c>
      <c r="D280" s="174" t="s">
        <v>816</v>
      </c>
      <c r="E280" s="261"/>
      <c r="F280" s="176" t="s">
        <v>1252</v>
      </c>
      <c r="G280" s="169" t="s">
        <v>290</v>
      </c>
      <c r="H280" s="187"/>
      <c r="I280" s="55" t="s">
        <v>1330</v>
      </c>
      <c r="J280" s="56">
        <v>35</v>
      </c>
      <c r="K280" s="56" t="s">
        <v>1336</v>
      </c>
      <c r="L280" s="126">
        <v>10.1</v>
      </c>
      <c r="M280" s="126">
        <v>10.379999999999999</v>
      </c>
      <c r="N280" s="126">
        <v>10.58</v>
      </c>
      <c r="O280" s="126">
        <v>11.31</v>
      </c>
      <c r="P280" s="56">
        <v>5</v>
      </c>
      <c r="Q280" s="172"/>
      <c r="R280" s="57" t="str">
        <f t="shared" si="41"/>
        <v>-</v>
      </c>
      <c r="S280" s="58">
        <f t="shared" si="42"/>
        <v>0</v>
      </c>
      <c r="T280" s="258" t="s">
        <v>842</v>
      </c>
      <c r="U280" s="272" t="s">
        <v>1631</v>
      </c>
      <c r="V280" s="273" t="s">
        <v>1762</v>
      </c>
      <c r="W280" s="223">
        <f>IF($B$32=1,,ROUNDUP(Таблица33[[#This Row],[Заказ корней, шт.
↓]]/5,0))</f>
        <v>0</v>
      </c>
      <c r="X280" s="202"/>
      <c r="Y280" s="224"/>
      <c r="Z280" s="240" t="s">
        <v>817</v>
      </c>
      <c r="AA280" s="164">
        <v>90</v>
      </c>
      <c r="AB280" s="164">
        <v>16</v>
      </c>
      <c r="AC280" s="3" t="s">
        <v>854</v>
      </c>
      <c r="AD280" s="3"/>
      <c r="AE280" s="63" t="s">
        <v>1307</v>
      </c>
      <c r="AF280" s="241" t="s">
        <v>874</v>
      </c>
      <c r="AG280" s="170" t="str">
        <f>IF(MOD(Таблица33[[#This Row],[Заказ корней, шт.
↓]],Таблица33[[#This Row],[Кратность заказа]])&gt;0,"Ошибка!","")</f>
        <v/>
      </c>
    </row>
    <row r="281" spans="1:33" s="37" customFormat="1" ht="15" hidden="1" customHeight="1">
      <c r="A281" s="48"/>
      <c r="B281" s="306" t="s">
        <v>1867</v>
      </c>
      <c r="C281" s="307" t="s">
        <v>1212</v>
      </c>
      <c r="D281" s="308" t="s">
        <v>816</v>
      </c>
      <c r="E281" s="319"/>
      <c r="F281" s="310" t="s">
        <v>1252</v>
      </c>
      <c r="G281" s="311" t="s">
        <v>290</v>
      </c>
      <c r="H281" s="320"/>
      <c r="I281" s="313" t="s">
        <v>1330</v>
      </c>
      <c r="J281" s="314">
        <v>50</v>
      </c>
      <c r="K281" s="314" t="s">
        <v>1336</v>
      </c>
      <c r="L281" s="315">
        <v>10.1</v>
      </c>
      <c r="M281" s="315">
        <v>10.379999999999999</v>
      </c>
      <c r="N281" s="315">
        <v>10.58</v>
      </c>
      <c r="O281" s="315">
        <v>11.31</v>
      </c>
      <c r="P281" s="314">
        <v>5</v>
      </c>
      <c r="Q281" s="316"/>
      <c r="R281" s="317" t="str">
        <f t="shared" si="41"/>
        <v>-</v>
      </c>
      <c r="S281" s="318">
        <f t="shared" si="42"/>
        <v>0</v>
      </c>
      <c r="T281" s="305" t="s">
        <v>1868</v>
      </c>
      <c r="U281" s="272" t="s">
        <v>1631</v>
      </c>
      <c r="V281" s="273" t="s">
        <v>1762</v>
      </c>
      <c r="W281" s="223">
        <f>IF($B$32=1,,ROUNDUP(Таблица33[[#This Row],[Заказ корней, шт.
↓]]/5,0))</f>
        <v>0</v>
      </c>
      <c r="X281" s="202"/>
      <c r="Y281" s="224"/>
      <c r="Z281" s="240" t="s">
        <v>817</v>
      </c>
      <c r="AA281" s="164">
        <v>90</v>
      </c>
      <c r="AB281" s="164">
        <v>16</v>
      </c>
      <c r="AC281" s="3" t="s">
        <v>854</v>
      </c>
      <c r="AD281" s="3"/>
      <c r="AE281" s="63" t="s">
        <v>1307</v>
      </c>
      <c r="AF281" s="241" t="s">
        <v>874</v>
      </c>
      <c r="AG281" s="170" t="str">
        <f>IF(MOD(Таблица33[[#This Row],[Заказ корней, шт.
↓]],Таблица33[[#This Row],[Кратность заказа]])&gt;0,"Ошибка!","")</f>
        <v/>
      </c>
    </row>
    <row r="282" spans="1:33" s="37" customFormat="1" ht="15" hidden="1" customHeight="1">
      <c r="A282" s="48"/>
      <c r="B282" s="306" t="s">
        <v>1867</v>
      </c>
      <c r="C282" s="307" t="s">
        <v>1213</v>
      </c>
      <c r="D282" s="308" t="s">
        <v>816</v>
      </c>
      <c r="E282" s="319"/>
      <c r="F282" s="310" t="s">
        <v>1251</v>
      </c>
      <c r="G282" s="311" t="s">
        <v>79</v>
      </c>
      <c r="H282" s="320"/>
      <c r="I282" s="313" t="s">
        <v>1330</v>
      </c>
      <c r="J282" s="314">
        <v>50</v>
      </c>
      <c r="K282" s="314" t="s">
        <v>1336</v>
      </c>
      <c r="L282" s="315">
        <v>11.25</v>
      </c>
      <c r="M282" s="315">
        <v>11.56</v>
      </c>
      <c r="N282" s="315">
        <v>11.78</v>
      </c>
      <c r="O282" s="315">
        <v>12.6</v>
      </c>
      <c r="P282" s="314">
        <v>5</v>
      </c>
      <c r="Q282" s="316"/>
      <c r="R282" s="317" t="str">
        <f t="shared" si="41"/>
        <v>-</v>
      </c>
      <c r="S282" s="318">
        <f t="shared" si="42"/>
        <v>0</v>
      </c>
      <c r="T282" s="305" t="s">
        <v>1868</v>
      </c>
      <c r="U282" s="272" t="s">
        <v>1632</v>
      </c>
      <c r="V282" s="273" t="s">
        <v>1763</v>
      </c>
      <c r="W282" s="223">
        <f>IF($B$32=1,,ROUNDUP(Таблица33[[#This Row],[Заказ корней, шт.
↓]]/5,0))</f>
        <v>0</v>
      </c>
      <c r="X282" s="202"/>
      <c r="Y282" s="224"/>
      <c r="Z282" s="240" t="s">
        <v>923</v>
      </c>
      <c r="AA282" s="164" t="s">
        <v>869</v>
      </c>
      <c r="AB282" s="164">
        <v>25</v>
      </c>
      <c r="AC282" s="3" t="s">
        <v>854</v>
      </c>
      <c r="AD282" s="3"/>
      <c r="AE282" s="63"/>
      <c r="AF282" s="241" t="s">
        <v>1464</v>
      </c>
      <c r="AG282" s="170" t="str">
        <f>IF(MOD(Таблица33[[#This Row],[Заказ корней, шт.
↓]],Таблица33[[#This Row],[Кратность заказа]])&gt;0,"Ошибка!","")</f>
        <v/>
      </c>
    </row>
    <row r="283" spans="1:33" s="37" customFormat="1" ht="15" customHeight="1">
      <c r="A283" s="48"/>
      <c r="B283" s="116" t="s">
        <v>1864</v>
      </c>
      <c r="C283" s="54" t="s">
        <v>1850</v>
      </c>
      <c r="D283" s="174" t="s">
        <v>816</v>
      </c>
      <c r="E283" s="261"/>
      <c r="F283" s="176" t="s">
        <v>1251</v>
      </c>
      <c r="G283" s="169" t="s">
        <v>79</v>
      </c>
      <c r="H283" s="187"/>
      <c r="I283" s="55" t="s">
        <v>1330</v>
      </c>
      <c r="J283" s="56">
        <v>50</v>
      </c>
      <c r="K283" s="56" t="s">
        <v>1336</v>
      </c>
      <c r="L283" s="126">
        <v>11.25</v>
      </c>
      <c r="M283" s="126">
        <v>11.56</v>
      </c>
      <c r="N283" s="126">
        <v>11.78</v>
      </c>
      <c r="O283" s="126">
        <v>12.6</v>
      </c>
      <c r="P283" s="56">
        <v>5</v>
      </c>
      <c r="Q283" s="172"/>
      <c r="R283" s="57" t="str">
        <f t="shared" ref="R283" si="61">IF(Q283/J283=0,"-",Q283/J283)</f>
        <v>-</v>
      </c>
      <c r="S283" s="58">
        <f t="shared" ref="S283" si="62">IF(Q283&lt;10,O283*Q283,IF(Q283&lt;15,N283*Q283,IF(Q283&lt;J283,M283*Q283,L283*Q283)))</f>
        <v>0</v>
      </c>
      <c r="T283" s="258" t="s">
        <v>842</v>
      </c>
      <c r="U283" s="272" t="s">
        <v>1632</v>
      </c>
      <c r="V283" s="273" t="s">
        <v>1763</v>
      </c>
      <c r="W283" s="223">
        <f>IF($B$32=1,,ROUNDUP(Таблица33[[#This Row],[Заказ корней, шт.
↓]]/5,0))</f>
        <v>0</v>
      </c>
      <c r="X283" s="202"/>
      <c r="Y283" s="224"/>
      <c r="Z283" s="240" t="s">
        <v>923</v>
      </c>
      <c r="AA283" s="164" t="s">
        <v>869</v>
      </c>
      <c r="AB283" s="164">
        <v>25</v>
      </c>
      <c r="AC283" s="3" t="s">
        <v>854</v>
      </c>
      <c r="AD283" s="3"/>
      <c r="AE283" s="63"/>
      <c r="AF283" s="241" t="s">
        <v>1464</v>
      </c>
      <c r="AG283" s="170" t="str">
        <f>IF(MOD(Таблица33[[#This Row],[Заказ корней, шт.
↓]],Таблица33[[#This Row],[Кратность заказа]])&gt;0,"Ошибка!","")</f>
        <v/>
      </c>
    </row>
    <row r="284" spans="1:33" s="37" customFormat="1" ht="15" hidden="1" customHeight="1">
      <c r="A284" s="48"/>
      <c r="B284" s="306" t="s">
        <v>1867</v>
      </c>
      <c r="C284" s="307" t="s">
        <v>961</v>
      </c>
      <c r="D284" s="308" t="s">
        <v>816</v>
      </c>
      <c r="E284" s="319"/>
      <c r="F284" s="310" t="s">
        <v>1251</v>
      </c>
      <c r="G284" s="311" t="s">
        <v>135</v>
      </c>
      <c r="H284" s="320"/>
      <c r="I284" s="313" t="s">
        <v>1330</v>
      </c>
      <c r="J284" s="314">
        <v>50</v>
      </c>
      <c r="K284" s="314" t="s">
        <v>1336</v>
      </c>
      <c r="L284" s="315">
        <v>14.73</v>
      </c>
      <c r="M284" s="315">
        <v>15.129999999999999</v>
      </c>
      <c r="N284" s="315">
        <v>15.42</v>
      </c>
      <c r="O284" s="315">
        <v>16.489999999999998</v>
      </c>
      <c r="P284" s="314">
        <v>5</v>
      </c>
      <c r="Q284" s="316"/>
      <c r="R284" s="317" t="str">
        <f t="shared" si="41"/>
        <v>-</v>
      </c>
      <c r="S284" s="318">
        <f t="shared" si="42"/>
        <v>0</v>
      </c>
      <c r="T284" s="305" t="s">
        <v>1868</v>
      </c>
      <c r="U284" s="272" t="s">
        <v>1633</v>
      </c>
      <c r="V284" s="273" t="s">
        <v>1764</v>
      </c>
      <c r="W284" s="223">
        <f>IF($B$32=1,,ROUNDUP(Таблица33[[#This Row],[Заказ корней, шт.
↓]]/5,0))</f>
        <v>0</v>
      </c>
      <c r="X284" s="202"/>
      <c r="Y284" s="224"/>
      <c r="Z284" s="240" t="s">
        <v>910</v>
      </c>
      <c r="AA284" s="164" t="s">
        <v>869</v>
      </c>
      <c r="AB284" s="164">
        <v>20</v>
      </c>
      <c r="AC284" s="3" t="s">
        <v>854</v>
      </c>
      <c r="AD284" s="3"/>
      <c r="AE284" s="63" t="s">
        <v>1309</v>
      </c>
      <c r="AF284" s="241" t="s">
        <v>873</v>
      </c>
      <c r="AG284" s="170" t="str">
        <f>IF(MOD(Таблица33[[#This Row],[Заказ корней, шт.
↓]],Таблица33[[#This Row],[Кратность заказа]])&gt;0,"Ошибка!","")</f>
        <v/>
      </c>
    </row>
    <row r="285" spans="1:33" s="37" customFormat="1" ht="15" customHeight="1">
      <c r="A285" s="48"/>
      <c r="B285" s="116" t="s">
        <v>1864</v>
      </c>
      <c r="C285" s="54" t="s">
        <v>1838</v>
      </c>
      <c r="D285" s="174" t="s">
        <v>816</v>
      </c>
      <c r="E285" s="261"/>
      <c r="F285" s="176" t="s">
        <v>1251</v>
      </c>
      <c r="G285" s="169" t="s">
        <v>135</v>
      </c>
      <c r="H285" s="187"/>
      <c r="I285" s="55" t="s">
        <v>1330</v>
      </c>
      <c r="J285" s="56">
        <v>35</v>
      </c>
      <c r="K285" s="56" t="s">
        <v>1336</v>
      </c>
      <c r="L285" s="126">
        <v>14.73</v>
      </c>
      <c r="M285" s="126">
        <v>15.129999999999999</v>
      </c>
      <c r="N285" s="126">
        <v>15.42</v>
      </c>
      <c r="O285" s="126">
        <v>16.489999999999998</v>
      </c>
      <c r="P285" s="56">
        <v>5</v>
      </c>
      <c r="Q285" s="172"/>
      <c r="R285" s="57" t="str">
        <f t="shared" ref="R285" si="63">IF(Q285/J285=0,"-",Q285/J285)</f>
        <v>-</v>
      </c>
      <c r="S285" s="58">
        <f t="shared" ref="S285" si="64">IF(Q285&lt;10,O285*Q285,IF(Q285&lt;15,N285*Q285,IF(Q285&lt;J285,M285*Q285,L285*Q285)))</f>
        <v>0</v>
      </c>
      <c r="T285" s="258" t="s">
        <v>842</v>
      </c>
      <c r="U285" s="272" t="s">
        <v>1633</v>
      </c>
      <c r="V285" s="273" t="s">
        <v>1764</v>
      </c>
      <c r="W285" s="223">
        <f>IF($B$32=1,,ROUNDUP(Таблица33[[#This Row],[Заказ корней, шт.
↓]]/5,0))</f>
        <v>0</v>
      </c>
      <c r="X285" s="202"/>
      <c r="Y285" s="224"/>
      <c r="Z285" s="240" t="s">
        <v>910</v>
      </c>
      <c r="AA285" s="164" t="s">
        <v>869</v>
      </c>
      <c r="AB285" s="164">
        <v>20</v>
      </c>
      <c r="AC285" s="3" t="s">
        <v>854</v>
      </c>
      <c r="AD285" s="3"/>
      <c r="AE285" s="63" t="s">
        <v>1309</v>
      </c>
      <c r="AF285" s="241" t="s">
        <v>873</v>
      </c>
      <c r="AG285" s="170" t="str">
        <f>IF(MOD(Таблица33[[#This Row],[Заказ корней, шт.
↓]],Таблица33[[#This Row],[Кратность заказа]])&gt;0,"Ошибка!","")</f>
        <v/>
      </c>
    </row>
    <row r="286" spans="1:33" s="37" customFormat="1" ht="15" customHeight="1">
      <c r="A286" s="48"/>
      <c r="B286" s="116" t="s">
        <v>1864</v>
      </c>
      <c r="C286" s="54" t="s">
        <v>1216</v>
      </c>
      <c r="D286" s="174" t="s">
        <v>816</v>
      </c>
      <c r="E286" s="261"/>
      <c r="F286" s="176" t="s">
        <v>1253</v>
      </c>
      <c r="G286" s="169" t="s">
        <v>277</v>
      </c>
      <c r="H286" s="187"/>
      <c r="I286" s="55" t="s">
        <v>1330</v>
      </c>
      <c r="J286" s="56">
        <v>30</v>
      </c>
      <c r="K286" s="56" t="s">
        <v>1336</v>
      </c>
      <c r="L286" s="126">
        <v>57.26</v>
      </c>
      <c r="M286" s="126">
        <v>57.809999999999995</v>
      </c>
      <c r="N286" s="126">
        <v>58.37</v>
      </c>
      <c r="O286" s="126">
        <v>60.12</v>
      </c>
      <c r="P286" s="56">
        <v>1</v>
      </c>
      <c r="Q286" s="172"/>
      <c r="R286" s="57" t="str">
        <f t="shared" si="41"/>
        <v>-</v>
      </c>
      <c r="S286" s="58">
        <f t="shared" si="42"/>
        <v>0</v>
      </c>
      <c r="T286" s="259" t="s">
        <v>1870</v>
      </c>
      <c r="U286" s="272" t="s">
        <v>1634</v>
      </c>
      <c r="V286" s="273" t="s">
        <v>1765</v>
      </c>
      <c r="W286" s="223">
        <f>IF($B$32=1,,ROUNDUP(Таблица33[[#This Row],[Заказ корней, шт.
↓]]/5,0))</f>
        <v>0</v>
      </c>
      <c r="X286" s="202"/>
      <c r="Y286" s="224"/>
      <c r="Z286" s="240" t="s">
        <v>805</v>
      </c>
      <c r="AA286" s="164" t="s">
        <v>884</v>
      </c>
      <c r="AB286" s="164" t="s">
        <v>859</v>
      </c>
      <c r="AC286" s="3" t="s">
        <v>854</v>
      </c>
      <c r="AD286" s="3"/>
      <c r="AE286" s="63" t="s">
        <v>1310</v>
      </c>
      <c r="AF286" s="241" t="s">
        <v>1350</v>
      </c>
      <c r="AG286" s="170" t="str">
        <f>IF(MOD(Таблица33[[#This Row],[Заказ корней, шт.
↓]],Таблица33[[#This Row],[Кратность заказа]])&gt;0,"Ошибка!","")</f>
        <v/>
      </c>
    </row>
    <row r="287" spans="1:33" s="37" customFormat="1" ht="15" customHeight="1">
      <c r="A287" s="48"/>
      <c r="B287" s="116" t="s">
        <v>1864</v>
      </c>
      <c r="C287" s="54" t="s">
        <v>962</v>
      </c>
      <c r="D287" s="174" t="s">
        <v>816</v>
      </c>
      <c r="E287" s="261"/>
      <c r="F287" s="176" t="s">
        <v>1251</v>
      </c>
      <c r="G287" s="169" t="s">
        <v>8</v>
      </c>
      <c r="H287" s="187"/>
      <c r="I287" s="55" t="s">
        <v>1328</v>
      </c>
      <c r="J287" s="56">
        <v>60</v>
      </c>
      <c r="K287" s="56" t="s">
        <v>1336</v>
      </c>
      <c r="L287" s="126">
        <v>7.34</v>
      </c>
      <c r="M287" s="126">
        <v>7.55</v>
      </c>
      <c r="N287" s="126">
        <v>7.6899999999999995</v>
      </c>
      <c r="O287" s="126">
        <v>8.2200000000000006</v>
      </c>
      <c r="P287" s="56">
        <v>5</v>
      </c>
      <c r="Q287" s="172"/>
      <c r="R287" s="57" t="str">
        <f t="shared" ref="R287:R360" si="65">IF(Q287/J287=0,"-",Q287/J287)</f>
        <v>-</v>
      </c>
      <c r="S287" s="58">
        <f t="shared" ref="S287:S360" si="66">IF(Q287&lt;10,O287*Q287,IF(Q287&lt;15,N287*Q287,IF(Q287&lt;J287,M287*Q287,L287*Q287)))</f>
        <v>0</v>
      </c>
      <c r="T287" s="258" t="s">
        <v>842</v>
      </c>
      <c r="U287" s="272" t="s">
        <v>1635</v>
      </c>
      <c r="V287" s="273" t="s">
        <v>1766</v>
      </c>
      <c r="W287" s="223">
        <f>IF($B$32=1,,ROUNDUP(Таблица33[[#This Row],[Заказ корней, шт.
↓]]/5,0))</f>
        <v>0</v>
      </c>
      <c r="X287" s="202"/>
      <c r="Y287" s="224"/>
      <c r="Z287" s="240" t="s">
        <v>963</v>
      </c>
      <c r="AA287" s="164" t="s">
        <v>869</v>
      </c>
      <c r="AB287" s="164" t="s">
        <v>859</v>
      </c>
      <c r="AC287" s="3" t="s">
        <v>854</v>
      </c>
      <c r="AD287" s="3"/>
      <c r="AE287" s="63" t="s">
        <v>1311</v>
      </c>
      <c r="AF287" s="241" t="s">
        <v>872</v>
      </c>
      <c r="AG287" s="170" t="str">
        <f>IF(MOD(Таблица33[[#This Row],[Заказ корней, шт.
↓]],Таблица33[[#This Row],[Кратность заказа]])&gt;0,"Ошибка!","")</f>
        <v/>
      </c>
    </row>
    <row r="288" spans="1:33" s="37" customFormat="1" ht="15" customHeight="1">
      <c r="A288" s="48"/>
      <c r="B288" s="116" t="s">
        <v>1864</v>
      </c>
      <c r="C288" s="54" t="s">
        <v>1845</v>
      </c>
      <c r="D288" s="174" t="s">
        <v>901</v>
      </c>
      <c r="E288" s="261"/>
      <c r="F288" s="176" t="s">
        <v>1251</v>
      </c>
      <c r="G288" s="169" t="s">
        <v>8</v>
      </c>
      <c r="H288" s="187"/>
      <c r="I288" s="55" t="s">
        <v>1328</v>
      </c>
      <c r="J288" s="56">
        <v>60</v>
      </c>
      <c r="K288" s="56" t="s">
        <v>1337</v>
      </c>
      <c r="L288" s="125">
        <v>714</v>
      </c>
      <c r="M288" s="125">
        <v>734</v>
      </c>
      <c r="N288" s="125">
        <v>747</v>
      </c>
      <c r="O288" s="125">
        <v>799</v>
      </c>
      <c r="P288" s="56">
        <v>5</v>
      </c>
      <c r="Q288" s="172"/>
      <c r="R288" s="57" t="str">
        <f t="shared" ref="R288:R289" si="67">IF(Q288/J288=0,"-",Q288/J288)</f>
        <v>-</v>
      </c>
      <c r="S288" s="65">
        <f t="shared" ref="S288:S289" si="68">IF(Q288&lt;10,O288*Q288,IF(Q288&lt;15,N288*Q288,IF(Q288&lt;J288,M288*Q288,L288*Q288)))</f>
        <v>0</v>
      </c>
      <c r="T288" s="258" t="s">
        <v>842</v>
      </c>
      <c r="U288" s="272" t="s">
        <v>1635</v>
      </c>
      <c r="V288" s="273" t="s">
        <v>1766</v>
      </c>
      <c r="W288" s="223">
        <f>IF($B$32=1,,ROUNDUP(Таблица33[[#This Row],[Заказ корней, шт.
↓]]/5,0))</f>
        <v>0</v>
      </c>
      <c r="X288" s="202"/>
      <c r="Y288" s="224"/>
      <c r="Z288" s="240" t="s">
        <v>963</v>
      </c>
      <c r="AA288" s="164" t="s">
        <v>869</v>
      </c>
      <c r="AB288" s="164" t="s">
        <v>859</v>
      </c>
      <c r="AC288" s="3" t="s">
        <v>854</v>
      </c>
      <c r="AD288" s="3"/>
      <c r="AE288" s="63" t="s">
        <v>1311</v>
      </c>
      <c r="AF288" s="241" t="s">
        <v>872</v>
      </c>
      <c r="AG288" s="170" t="str">
        <f>IF(MOD(Таблица33[[#This Row],[Заказ корней, шт.
↓]],Таблица33[[#This Row],[Кратность заказа]])&gt;0,"Ошибка!","")</f>
        <v/>
      </c>
    </row>
    <row r="289" spans="1:33" s="37" customFormat="1" ht="15" customHeight="1">
      <c r="A289" s="48"/>
      <c r="B289" s="116" t="s">
        <v>1864</v>
      </c>
      <c r="C289" s="54" t="s">
        <v>1846</v>
      </c>
      <c r="D289" s="174" t="s">
        <v>901</v>
      </c>
      <c r="E289" s="261"/>
      <c r="F289" s="176" t="s">
        <v>1251</v>
      </c>
      <c r="G289" s="169" t="s">
        <v>8</v>
      </c>
      <c r="H289" s="187"/>
      <c r="I289" s="55" t="s">
        <v>1330</v>
      </c>
      <c r="J289" s="56">
        <v>40</v>
      </c>
      <c r="K289" s="56" t="s">
        <v>1337</v>
      </c>
      <c r="L289" s="125">
        <v>919</v>
      </c>
      <c r="M289" s="125">
        <v>945</v>
      </c>
      <c r="N289" s="125">
        <v>962</v>
      </c>
      <c r="O289" s="125">
        <v>1029</v>
      </c>
      <c r="P289" s="56">
        <v>5</v>
      </c>
      <c r="Q289" s="172"/>
      <c r="R289" s="57" t="str">
        <f t="shared" si="67"/>
        <v>-</v>
      </c>
      <c r="S289" s="65">
        <f t="shared" si="68"/>
        <v>0</v>
      </c>
      <c r="T289" s="258" t="s">
        <v>842</v>
      </c>
      <c r="U289" s="272" t="s">
        <v>1635</v>
      </c>
      <c r="V289" s="273" t="s">
        <v>1766</v>
      </c>
      <c r="W289" s="223">
        <f>IF($B$32=1,,ROUNDUP(Таблица33[[#This Row],[Заказ корней, шт.
↓]]/5,0))</f>
        <v>0</v>
      </c>
      <c r="X289" s="202"/>
      <c r="Y289" s="224"/>
      <c r="Z289" s="240" t="s">
        <v>963</v>
      </c>
      <c r="AA289" s="164" t="s">
        <v>869</v>
      </c>
      <c r="AB289" s="164" t="s">
        <v>859</v>
      </c>
      <c r="AC289" s="3" t="s">
        <v>854</v>
      </c>
      <c r="AD289" s="3"/>
      <c r="AE289" s="63" t="s">
        <v>1311</v>
      </c>
      <c r="AF289" s="241" t="s">
        <v>872</v>
      </c>
      <c r="AG289" s="170" t="str">
        <f>IF(MOD(Таблица33[[#This Row],[Заказ корней, шт.
↓]],Таблица33[[#This Row],[Кратность заказа]])&gt;0,"Ошибка!","")</f>
        <v/>
      </c>
    </row>
    <row r="290" spans="1:33" s="37" customFormat="1" ht="15" customHeight="1">
      <c r="A290" s="48"/>
      <c r="B290" s="116" t="s">
        <v>1864</v>
      </c>
      <c r="C290" s="54" t="s">
        <v>944</v>
      </c>
      <c r="D290" s="174" t="s">
        <v>816</v>
      </c>
      <c r="E290" s="261"/>
      <c r="F290" s="176" t="s">
        <v>1253</v>
      </c>
      <c r="G290" s="169" t="s">
        <v>147</v>
      </c>
      <c r="H290" s="185" t="s">
        <v>1506</v>
      </c>
      <c r="I290" s="55" t="s">
        <v>1328</v>
      </c>
      <c r="J290" s="56">
        <v>60</v>
      </c>
      <c r="K290" s="56" t="s">
        <v>1336</v>
      </c>
      <c r="L290" s="126">
        <v>10.84</v>
      </c>
      <c r="M290" s="126">
        <v>11.129999999999999</v>
      </c>
      <c r="N290" s="126">
        <v>11.34</v>
      </c>
      <c r="O290" s="126">
        <v>12.129999999999999</v>
      </c>
      <c r="P290" s="56">
        <v>5</v>
      </c>
      <c r="Q290" s="172"/>
      <c r="R290" s="57" t="str">
        <f t="shared" si="65"/>
        <v>-</v>
      </c>
      <c r="S290" s="58">
        <f t="shared" si="66"/>
        <v>0</v>
      </c>
      <c r="T290" s="258" t="s">
        <v>842</v>
      </c>
      <c r="U290" s="272" t="s">
        <v>1636</v>
      </c>
      <c r="V290" s="273" t="s">
        <v>1767</v>
      </c>
      <c r="W290" s="223">
        <f>IF($B$32=1,,ROUNDUP(Таблица33[[#This Row],[Заказ корней, шт.
↓]]/5,0))</f>
        <v>0</v>
      </c>
      <c r="X290" s="202"/>
      <c r="Y290" s="224"/>
      <c r="Z290" s="240" t="s">
        <v>805</v>
      </c>
      <c r="AA290" s="164" t="s">
        <v>894</v>
      </c>
      <c r="AB290" s="164">
        <v>20</v>
      </c>
      <c r="AC290" s="3" t="s">
        <v>854</v>
      </c>
      <c r="AD290" s="3" t="s">
        <v>878</v>
      </c>
      <c r="AE290" s="63" t="s">
        <v>1290</v>
      </c>
      <c r="AF290" s="241" t="s">
        <v>875</v>
      </c>
      <c r="AG290" s="170" t="str">
        <f>IF(MOD(Таблица33[[#This Row],[Заказ корней, шт.
↓]],Таблица33[[#This Row],[Кратность заказа]])&gt;0,"Ошибка!","")</f>
        <v/>
      </c>
    </row>
    <row r="291" spans="1:33" s="37" customFormat="1" ht="15" customHeight="1">
      <c r="A291" s="48"/>
      <c r="B291" s="116" t="s">
        <v>1864</v>
      </c>
      <c r="C291" s="54" t="s">
        <v>1217</v>
      </c>
      <c r="D291" s="174" t="s">
        <v>816</v>
      </c>
      <c r="E291" s="261"/>
      <c r="F291" s="176" t="s">
        <v>1253</v>
      </c>
      <c r="G291" s="169" t="s">
        <v>147</v>
      </c>
      <c r="H291" s="185" t="s">
        <v>1506</v>
      </c>
      <c r="I291" s="55" t="s">
        <v>1330</v>
      </c>
      <c r="J291" s="56">
        <v>35</v>
      </c>
      <c r="K291" s="56" t="s">
        <v>1336</v>
      </c>
      <c r="L291" s="126">
        <v>13.02</v>
      </c>
      <c r="M291" s="126">
        <v>13.379999999999999</v>
      </c>
      <c r="N291" s="126">
        <v>13.629999999999999</v>
      </c>
      <c r="O291" s="126">
        <v>14.58</v>
      </c>
      <c r="P291" s="56">
        <v>5</v>
      </c>
      <c r="Q291" s="172"/>
      <c r="R291" s="57" t="str">
        <f t="shared" ref="R291:R292" si="69">IF(Q291/J291=0,"-",Q291/J291)</f>
        <v>-</v>
      </c>
      <c r="S291" s="58">
        <f t="shared" ref="S291:S292" si="70">IF(Q291&lt;10,O291*Q291,IF(Q291&lt;15,N291*Q291,IF(Q291&lt;J291,M291*Q291,L291*Q291)))</f>
        <v>0</v>
      </c>
      <c r="T291" s="258" t="s">
        <v>842</v>
      </c>
      <c r="U291" s="272" t="s">
        <v>1636</v>
      </c>
      <c r="V291" s="273" t="s">
        <v>1767</v>
      </c>
      <c r="W291" s="223">
        <f>IF($B$32=1,,ROUNDUP(Таблица33[[#This Row],[Заказ корней, шт.
↓]]/5,0))</f>
        <v>0</v>
      </c>
      <c r="X291" s="202"/>
      <c r="Y291" s="224"/>
      <c r="Z291" s="240" t="s">
        <v>805</v>
      </c>
      <c r="AA291" s="164" t="s">
        <v>894</v>
      </c>
      <c r="AB291" s="164">
        <v>20</v>
      </c>
      <c r="AC291" s="3" t="s">
        <v>854</v>
      </c>
      <c r="AD291" s="3" t="s">
        <v>878</v>
      </c>
      <c r="AE291" s="63" t="s">
        <v>1290</v>
      </c>
      <c r="AF291" s="241" t="s">
        <v>875</v>
      </c>
      <c r="AG291" s="170" t="str">
        <f>IF(MOD(Таблица33[[#This Row],[Заказ корней, шт.
↓]],Таблица33[[#This Row],[Кратность заказа]])&gt;0,"Ошибка!","")</f>
        <v/>
      </c>
    </row>
    <row r="292" spans="1:33" s="37" customFormat="1" ht="15" customHeight="1">
      <c r="A292" s="48"/>
      <c r="B292" s="116" t="s">
        <v>1864</v>
      </c>
      <c r="C292" s="54" t="s">
        <v>1822</v>
      </c>
      <c r="D292" s="174" t="s">
        <v>901</v>
      </c>
      <c r="E292" s="261"/>
      <c r="F292" s="176" t="s">
        <v>1253</v>
      </c>
      <c r="G292" s="169" t="s">
        <v>147</v>
      </c>
      <c r="H292" s="185" t="s">
        <v>1506</v>
      </c>
      <c r="I292" s="55" t="s">
        <v>1330</v>
      </c>
      <c r="J292" s="56">
        <v>40</v>
      </c>
      <c r="K292" s="56" t="s">
        <v>1337</v>
      </c>
      <c r="L292" s="125">
        <v>1250</v>
      </c>
      <c r="M292" s="125">
        <v>1284</v>
      </c>
      <c r="N292" s="125">
        <v>1308</v>
      </c>
      <c r="O292" s="125">
        <v>1399</v>
      </c>
      <c r="P292" s="56">
        <v>5</v>
      </c>
      <c r="Q292" s="172"/>
      <c r="R292" s="57" t="str">
        <f t="shared" si="69"/>
        <v>-</v>
      </c>
      <c r="S292" s="65">
        <f t="shared" si="70"/>
        <v>0</v>
      </c>
      <c r="T292" s="258" t="s">
        <v>842</v>
      </c>
      <c r="U292" s="272" t="s">
        <v>1636</v>
      </c>
      <c r="V292" s="273" t="s">
        <v>1767</v>
      </c>
      <c r="W292" s="223">
        <f>IF($B$32=1,,ROUNDUP(Таблица33[[#This Row],[Заказ корней, шт.
↓]]/5,0))</f>
        <v>0</v>
      </c>
      <c r="X292" s="202"/>
      <c r="Y292" s="224"/>
      <c r="Z292" s="240" t="s">
        <v>805</v>
      </c>
      <c r="AA292" s="164" t="s">
        <v>894</v>
      </c>
      <c r="AB292" s="164">
        <v>20</v>
      </c>
      <c r="AC292" s="3" t="s">
        <v>854</v>
      </c>
      <c r="AD292" s="3" t="s">
        <v>878</v>
      </c>
      <c r="AE292" s="63" t="s">
        <v>1290</v>
      </c>
      <c r="AF292" s="241" t="s">
        <v>875</v>
      </c>
      <c r="AG292" s="170" t="str">
        <f>IF(MOD(Таблица33[[#This Row],[Заказ корней, шт.
↓]],Таблица33[[#This Row],[Кратность заказа]])&gt;0,"Ошибка!","")</f>
        <v/>
      </c>
    </row>
    <row r="293" spans="1:33" s="37" customFormat="1" ht="15" customHeight="1">
      <c r="A293" s="48"/>
      <c r="B293" s="116" t="s">
        <v>1864</v>
      </c>
      <c r="C293" s="54" t="s">
        <v>1219</v>
      </c>
      <c r="D293" s="174" t="s">
        <v>901</v>
      </c>
      <c r="E293" s="261"/>
      <c r="F293" s="176" t="s">
        <v>1252</v>
      </c>
      <c r="G293" s="169" t="s">
        <v>176</v>
      </c>
      <c r="H293" s="187"/>
      <c r="I293" s="55" t="s">
        <v>1330</v>
      </c>
      <c r="J293" s="56">
        <v>40</v>
      </c>
      <c r="K293" s="56" t="s">
        <v>1337</v>
      </c>
      <c r="L293" s="125">
        <v>487</v>
      </c>
      <c r="M293" s="125">
        <v>500</v>
      </c>
      <c r="N293" s="125">
        <v>510</v>
      </c>
      <c r="O293" s="125">
        <v>545</v>
      </c>
      <c r="P293" s="56">
        <v>5</v>
      </c>
      <c r="Q293" s="172"/>
      <c r="R293" s="57" t="str">
        <f t="shared" si="65"/>
        <v>-</v>
      </c>
      <c r="S293" s="65">
        <f t="shared" si="66"/>
        <v>0</v>
      </c>
      <c r="T293" s="258" t="s">
        <v>842</v>
      </c>
      <c r="U293" s="272" t="s">
        <v>1637</v>
      </c>
      <c r="V293" s="273" t="s">
        <v>1768</v>
      </c>
      <c r="W293" s="223">
        <f>IF($B$32=1,,ROUNDUP(Таблица33[[#This Row],[Заказ корней, шт.
↓]]/5,0))</f>
        <v>0</v>
      </c>
      <c r="X293" s="202"/>
      <c r="Y293" s="224"/>
      <c r="Z293" s="240" t="s">
        <v>910</v>
      </c>
      <c r="AA293" s="164" t="s">
        <v>869</v>
      </c>
      <c r="AB293" s="164" t="s">
        <v>859</v>
      </c>
      <c r="AC293" s="3" t="s">
        <v>854</v>
      </c>
      <c r="AD293" s="3"/>
      <c r="AE293" s="63" t="s">
        <v>1312</v>
      </c>
      <c r="AF293" s="241" t="s">
        <v>1429</v>
      </c>
      <c r="AG293" s="170" t="str">
        <f>IF(MOD(Таблица33[[#This Row],[Заказ корней, шт.
↓]],Таблица33[[#This Row],[Кратность заказа]])&gt;0,"Ошибка!","")</f>
        <v/>
      </c>
    </row>
    <row r="294" spans="1:33" s="37" customFormat="1" ht="15" customHeight="1">
      <c r="A294" s="48"/>
      <c r="B294" s="116" t="s">
        <v>1864</v>
      </c>
      <c r="C294" s="54" t="s">
        <v>946</v>
      </c>
      <c r="D294" s="174" t="s">
        <v>816</v>
      </c>
      <c r="E294" s="261"/>
      <c r="F294" s="176" t="s">
        <v>1253</v>
      </c>
      <c r="G294" s="169" t="s">
        <v>279</v>
      </c>
      <c r="H294" s="187"/>
      <c r="I294" s="55" t="s">
        <v>1330</v>
      </c>
      <c r="J294" s="56">
        <v>35</v>
      </c>
      <c r="K294" s="56" t="s">
        <v>1336</v>
      </c>
      <c r="L294" s="126">
        <v>37.239999999999995</v>
      </c>
      <c r="M294" s="126">
        <v>37.6</v>
      </c>
      <c r="N294" s="126">
        <v>37.97</v>
      </c>
      <c r="O294" s="126">
        <v>39.1</v>
      </c>
      <c r="P294" s="56">
        <v>3</v>
      </c>
      <c r="Q294" s="172"/>
      <c r="R294" s="57" t="str">
        <f t="shared" si="65"/>
        <v>-</v>
      </c>
      <c r="S294" s="58">
        <f t="shared" si="66"/>
        <v>0</v>
      </c>
      <c r="T294" s="259" t="s">
        <v>1870</v>
      </c>
      <c r="U294" s="272" t="s">
        <v>1638</v>
      </c>
      <c r="V294" s="273" t="s">
        <v>1769</v>
      </c>
      <c r="W294" s="223">
        <f>IF($B$32=1,,ROUNDUP(Таблица33[[#This Row],[Заказ корней, шт.
↓]]/5,0))</f>
        <v>0</v>
      </c>
      <c r="X294" s="202"/>
      <c r="Y294" s="224"/>
      <c r="Z294" s="240" t="s">
        <v>805</v>
      </c>
      <c r="AA294" s="164" t="s">
        <v>895</v>
      </c>
      <c r="AB294" s="164">
        <v>20</v>
      </c>
      <c r="AC294" s="3" t="s">
        <v>854</v>
      </c>
      <c r="AD294" s="3" t="s">
        <v>878</v>
      </c>
      <c r="AE294" s="63" t="s">
        <v>1313</v>
      </c>
      <c r="AF294" s="241" t="s">
        <v>1351</v>
      </c>
      <c r="AG294" s="170" t="str">
        <f>IF(MOD(Таблица33[[#This Row],[Заказ корней, шт.
↓]],Таблица33[[#This Row],[Кратность заказа]])&gt;0,"Ошибка!","")</f>
        <v/>
      </c>
    </row>
    <row r="295" spans="1:33" s="37" customFormat="1" ht="15" customHeight="1">
      <c r="A295" s="48"/>
      <c r="B295" s="116" t="s">
        <v>1864</v>
      </c>
      <c r="C295" s="54" t="s">
        <v>972</v>
      </c>
      <c r="D295" s="174" t="s">
        <v>901</v>
      </c>
      <c r="E295" s="261"/>
      <c r="F295" s="176" t="s">
        <v>1252</v>
      </c>
      <c r="G295" s="169" t="s">
        <v>24</v>
      </c>
      <c r="H295" s="185" t="s">
        <v>1506</v>
      </c>
      <c r="I295" s="55" t="s">
        <v>1328</v>
      </c>
      <c r="J295" s="56">
        <v>60</v>
      </c>
      <c r="K295" s="56" t="s">
        <v>1337</v>
      </c>
      <c r="L295" s="125">
        <v>337</v>
      </c>
      <c r="M295" s="125">
        <v>346</v>
      </c>
      <c r="N295" s="125">
        <v>353</v>
      </c>
      <c r="O295" s="125">
        <v>377</v>
      </c>
      <c r="P295" s="56">
        <v>5</v>
      </c>
      <c r="Q295" s="172"/>
      <c r="R295" s="57" t="str">
        <f t="shared" si="65"/>
        <v>-</v>
      </c>
      <c r="S295" s="65">
        <f t="shared" si="66"/>
        <v>0</v>
      </c>
      <c r="T295" s="258" t="s">
        <v>842</v>
      </c>
      <c r="U295" s="272" t="s">
        <v>1639</v>
      </c>
      <c r="V295" s="273" t="s">
        <v>1770</v>
      </c>
      <c r="W295" s="223">
        <f>IF($B$32=1,,ROUNDUP(Таблица33[[#This Row],[Заказ корней, шт.
↓]]/5,0))</f>
        <v>0</v>
      </c>
      <c r="X295" s="202"/>
      <c r="Y295" s="224"/>
      <c r="Z295" s="240" t="s">
        <v>904</v>
      </c>
      <c r="AA295" s="164" t="s">
        <v>893</v>
      </c>
      <c r="AB295" s="164" t="s">
        <v>890</v>
      </c>
      <c r="AC295" s="3" t="s">
        <v>854</v>
      </c>
      <c r="AD295" s="3" t="s">
        <v>878</v>
      </c>
      <c r="AE295" s="63" t="s">
        <v>1314</v>
      </c>
      <c r="AF295" s="241" t="s">
        <v>1430</v>
      </c>
      <c r="AG295" s="170" t="str">
        <f>IF(MOD(Таблица33[[#This Row],[Заказ корней, шт.
↓]],Таблица33[[#This Row],[Кратность заказа]])&gt;0,"Ошибка!","")</f>
        <v/>
      </c>
    </row>
    <row r="296" spans="1:33" s="37" customFormat="1" ht="15" hidden="1" customHeight="1">
      <c r="A296" s="48"/>
      <c r="B296" s="306" t="s">
        <v>1867</v>
      </c>
      <c r="C296" s="307" t="s">
        <v>973</v>
      </c>
      <c r="D296" s="308" t="s">
        <v>816</v>
      </c>
      <c r="E296" s="319"/>
      <c r="F296" s="310" t="s">
        <v>1252</v>
      </c>
      <c r="G296" s="311" t="s">
        <v>24</v>
      </c>
      <c r="H296" s="324" t="s">
        <v>1506</v>
      </c>
      <c r="I296" s="313" t="s">
        <v>1330</v>
      </c>
      <c r="J296" s="314">
        <v>50</v>
      </c>
      <c r="K296" s="314" t="s">
        <v>1336</v>
      </c>
      <c r="L296" s="315">
        <v>4.79</v>
      </c>
      <c r="M296" s="315">
        <v>4.92</v>
      </c>
      <c r="N296" s="315">
        <v>5.01</v>
      </c>
      <c r="O296" s="315">
        <v>5.36</v>
      </c>
      <c r="P296" s="314">
        <v>5</v>
      </c>
      <c r="Q296" s="316"/>
      <c r="R296" s="317" t="str">
        <f t="shared" si="65"/>
        <v>-</v>
      </c>
      <c r="S296" s="318">
        <f t="shared" si="66"/>
        <v>0</v>
      </c>
      <c r="T296" s="305" t="s">
        <v>1868</v>
      </c>
      <c r="U296" s="272" t="s">
        <v>1639</v>
      </c>
      <c r="V296" s="273" t="s">
        <v>1770</v>
      </c>
      <c r="W296" s="223">
        <f>IF($B$32=1,,ROUNDUP(Таблица33[[#This Row],[Заказ корней, шт.
↓]]/5,0))</f>
        <v>0</v>
      </c>
      <c r="X296" s="202"/>
      <c r="Y296" s="224"/>
      <c r="Z296" s="240" t="s">
        <v>904</v>
      </c>
      <c r="AA296" s="164" t="s">
        <v>893</v>
      </c>
      <c r="AB296" s="164" t="s">
        <v>890</v>
      </c>
      <c r="AC296" s="3" t="s">
        <v>854</v>
      </c>
      <c r="AD296" s="3" t="s">
        <v>878</v>
      </c>
      <c r="AE296" s="63" t="s">
        <v>1314</v>
      </c>
      <c r="AF296" s="241" t="s">
        <v>1430</v>
      </c>
      <c r="AG296" s="170" t="str">
        <f>IF(MOD(Таблица33[[#This Row],[Заказ корней, шт.
↓]],Таблица33[[#This Row],[Кратность заказа]])&gt;0,"Ошибка!","")</f>
        <v/>
      </c>
    </row>
    <row r="297" spans="1:33" s="37" customFormat="1" ht="15" customHeight="1">
      <c r="A297" s="48"/>
      <c r="B297" s="116" t="s">
        <v>1864</v>
      </c>
      <c r="C297" s="54" t="s">
        <v>1221</v>
      </c>
      <c r="D297" s="174" t="s">
        <v>816</v>
      </c>
      <c r="E297" s="261"/>
      <c r="F297" s="176" t="s">
        <v>1252</v>
      </c>
      <c r="G297" s="169" t="s">
        <v>24</v>
      </c>
      <c r="H297" s="185" t="s">
        <v>1506</v>
      </c>
      <c r="I297" s="55" t="s">
        <v>1330</v>
      </c>
      <c r="J297" s="56">
        <v>35</v>
      </c>
      <c r="K297" s="56" t="s">
        <v>1336</v>
      </c>
      <c r="L297" s="126">
        <v>4.79</v>
      </c>
      <c r="M297" s="126">
        <v>4.92</v>
      </c>
      <c r="N297" s="126">
        <v>5.01</v>
      </c>
      <c r="O297" s="126">
        <v>5.3599999999999994</v>
      </c>
      <c r="P297" s="56">
        <v>5</v>
      </c>
      <c r="Q297" s="172"/>
      <c r="R297" s="57" t="str">
        <f t="shared" si="65"/>
        <v>-</v>
      </c>
      <c r="S297" s="58">
        <f t="shared" si="66"/>
        <v>0</v>
      </c>
      <c r="T297" s="258" t="s">
        <v>842</v>
      </c>
      <c r="U297" s="272" t="s">
        <v>1639</v>
      </c>
      <c r="V297" s="273" t="s">
        <v>1770</v>
      </c>
      <c r="W297" s="223">
        <f>IF($B$32=1,,ROUNDUP(Таблица33[[#This Row],[Заказ корней, шт.
↓]]/5,0))</f>
        <v>0</v>
      </c>
      <c r="X297" s="202"/>
      <c r="Y297" s="224"/>
      <c r="Z297" s="240" t="s">
        <v>904</v>
      </c>
      <c r="AA297" s="164" t="s">
        <v>893</v>
      </c>
      <c r="AB297" s="164" t="s">
        <v>890</v>
      </c>
      <c r="AC297" s="3" t="s">
        <v>854</v>
      </c>
      <c r="AD297" s="3" t="s">
        <v>878</v>
      </c>
      <c r="AE297" s="63" t="s">
        <v>1314</v>
      </c>
      <c r="AF297" s="241" t="s">
        <v>1430</v>
      </c>
      <c r="AG297" s="170" t="str">
        <f>IF(MOD(Таблица33[[#This Row],[Заказ корней, шт.
↓]],Таблица33[[#This Row],[Кратность заказа]])&gt;0,"Ошибка!","")</f>
        <v/>
      </c>
    </row>
    <row r="298" spans="1:33" s="37" customFormat="1" ht="15" hidden="1" customHeight="1">
      <c r="A298" s="48"/>
      <c r="B298" s="116" t="s">
        <v>1865</v>
      </c>
      <c r="C298" s="54" t="s">
        <v>1222</v>
      </c>
      <c r="D298" s="174" t="s">
        <v>816</v>
      </c>
      <c r="E298" s="261"/>
      <c r="F298" s="176" t="s">
        <v>1252</v>
      </c>
      <c r="G298" s="169" t="s">
        <v>24</v>
      </c>
      <c r="H298" s="185" t="s">
        <v>1506</v>
      </c>
      <c r="I298" s="55" t="s">
        <v>1330</v>
      </c>
      <c r="J298" s="56">
        <v>50</v>
      </c>
      <c r="K298" s="56" t="s">
        <v>1336</v>
      </c>
      <c r="L298" s="126">
        <v>4.79</v>
      </c>
      <c r="M298" s="126">
        <v>4.92</v>
      </c>
      <c r="N298" s="126">
        <v>5.01</v>
      </c>
      <c r="O298" s="126">
        <v>5.36</v>
      </c>
      <c r="P298" s="56">
        <v>5</v>
      </c>
      <c r="Q298" s="172"/>
      <c r="R298" s="57" t="str">
        <f t="shared" si="65"/>
        <v>-</v>
      </c>
      <c r="S298" s="58">
        <f t="shared" si="66"/>
        <v>0</v>
      </c>
      <c r="T298" s="258" t="s">
        <v>842</v>
      </c>
      <c r="U298" s="272" t="s">
        <v>1639</v>
      </c>
      <c r="V298" s="273" t="s">
        <v>1770</v>
      </c>
      <c r="W298" s="223">
        <f>IF($B$32=1,,ROUNDUP(Таблица33[[#This Row],[Заказ корней, шт.
↓]]/5,0))</f>
        <v>0</v>
      </c>
      <c r="X298" s="202"/>
      <c r="Y298" s="224"/>
      <c r="Z298" s="240" t="s">
        <v>904</v>
      </c>
      <c r="AA298" s="164" t="s">
        <v>893</v>
      </c>
      <c r="AB298" s="164" t="s">
        <v>890</v>
      </c>
      <c r="AC298" s="3" t="s">
        <v>854</v>
      </c>
      <c r="AD298" s="3" t="s">
        <v>878</v>
      </c>
      <c r="AE298" s="63" t="s">
        <v>1314</v>
      </c>
      <c r="AF298" s="241" t="s">
        <v>1430</v>
      </c>
      <c r="AG298" s="170" t="str">
        <f>IF(MOD(Таблица33[[#This Row],[Заказ корней, шт.
↓]],Таблица33[[#This Row],[Кратность заказа]])&gt;0,"Ошибка!","")</f>
        <v/>
      </c>
    </row>
    <row r="299" spans="1:33" s="37" customFormat="1" ht="15" customHeight="1">
      <c r="A299" s="48"/>
      <c r="B299" s="116" t="s">
        <v>1864</v>
      </c>
      <c r="C299" s="54" t="s">
        <v>1223</v>
      </c>
      <c r="D299" s="174" t="s">
        <v>901</v>
      </c>
      <c r="E299" s="261"/>
      <c r="F299" s="176" t="s">
        <v>1252</v>
      </c>
      <c r="G299" s="169" t="s">
        <v>24</v>
      </c>
      <c r="H299" s="185" t="s">
        <v>1506</v>
      </c>
      <c r="I299" s="55" t="s">
        <v>1330</v>
      </c>
      <c r="J299" s="56">
        <v>40</v>
      </c>
      <c r="K299" s="56" t="s">
        <v>1337</v>
      </c>
      <c r="L299" s="125">
        <v>459</v>
      </c>
      <c r="M299" s="125">
        <v>471</v>
      </c>
      <c r="N299" s="125">
        <v>480</v>
      </c>
      <c r="O299" s="125">
        <v>513</v>
      </c>
      <c r="P299" s="56">
        <v>5</v>
      </c>
      <c r="Q299" s="172"/>
      <c r="R299" s="57" t="str">
        <f t="shared" si="65"/>
        <v>-</v>
      </c>
      <c r="S299" s="65">
        <f t="shared" si="66"/>
        <v>0</v>
      </c>
      <c r="T299" s="258" t="s">
        <v>842</v>
      </c>
      <c r="U299" s="272" t="s">
        <v>1639</v>
      </c>
      <c r="V299" s="273" t="s">
        <v>1770</v>
      </c>
      <c r="W299" s="223">
        <f>IF($B$32=1,,ROUNDUP(Таблица33[[#This Row],[Заказ корней, шт.
↓]]/5,0))</f>
        <v>0</v>
      </c>
      <c r="X299" s="202"/>
      <c r="Y299" s="224"/>
      <c r="Z299" s="240" t="s">
        <v>904</v>
      </c>
      <c r="AA299" s="164" t="s">
        <v>893</v>
      </c>
      <c r="AB299" s="164" t="s">
        <v>890</v>
      </c>
      <c r="AC299" s="3" t="s">
        <v>854</v>
      </c>
      <c r="AD299" s="3" t="s">
        <v>878</v>
      </c>
      <c r="AE299" s="63" t="s">
        <v>1314</v>
      </c>
      <c r="AF299" s="241" t="s">
        <v>1430</v>
      </c>
      <c r="AG299" s="170" t="str">
        <f>IF(MOD(Таблица33[[#This Row],[Заказ корней, шт.
↓]],Таблица33[[#This Row],[Кратность заказа]])&gt;0,"Ошибка!","")</f>
        <v/>
      </c>
    </row>
    <row r="300" spans="1:33" s="37" customFormat="1" ht="15" customHeight="1">
      <c r="A300" s="48"/>
      <c r="B300" s="116" t="s">
        <v>1864</v>
      </c>
      <c r="C300" s="54" t="s">
        <v>1373</v>
      </c>
      <c r="D300" s="174" t="s">
        <v>816</v>
      </c>
      <c r="E300" s="261"/>
      <c r="F300" s="176" t="s">
        <v>1252</v>
      </c>
      <c r="G300" s="169" t="s">
        <v>24</v>
      </c>
      <c r="H300" s="185" t="s">
        <v>1506</v>
      </c>
      <c r="I300" s="55" t="s">
        <v>1329</v>
      </c>
      <c r="J300" s="56">
        <v>20</v>
      </c>
      <c r="K300" s="56" t="s">
        <v>1336</v>
      </c>
      <c r="L300" s="126">
        <v>9.65</v>
      </c>
      <c r="M300" s="126">
        <v>9.91</v>
      </c>
      <c r="N300" s="126">
        <v>10.1</v>
      </c>
      <c r="O300" s="126">
        <v>10.8</v>
      </c>
      <c r="P300" s="56">
        <v>5</v>
      </c>
      <c r="Q300" s="172"/>
      <c r="R300" s="57" t="str">
        <f t="shared" si="65"/>
        <v>-</v>
      </c>
      <c r="S300" s="58">
        <f t="shared" si="66"/>
        <v>0</v>
      </c>
      <c r="T300" s="259" t="s">
        <v>1870</v>
      </c>
      <c r="U300" s="272" t="s">
        <v>1639</v>
      </c>
      <c r="V300" s="273" t="s">
        <v>1770</v>
      </c>
      <c r="W300" s="223">
        <f>IF($B$32=1,,ROUNDUP(Таблица33[[#This Row],[Заказ корней, шт.
↓]]/5,0))</f>
        <v>0</v>
      </c>
      <c r="X300" s="202"/>
      <c r="Y300" s="224"/>
      <c r="Z300" s="240" t="s">
        <v>904</v>
      </c>
      <c r="AA300" s="164" t="s">
        <v>893</v>
      </c>
      <c r="AB300" s="164" t="s">
        <v>890</v>
      </c>
      <c r="AC300" s="3" t="s">
        <v>854</v>
      </c>
      <c r="AD300" s="3" t="s">
        <v>878</v>
      </c>
      <c r="AE300" s="63" t="s">
        <v>1314</v>
      </c>
      <c r="AF300" s="241" t="s">
        <v>1430</v>
      </c>
      <c r="AG300" s="170" t="str">
        <f>IF(MOD(Таблица33[[#This Row],[Заказ корней, шт.
↓]],Таблица33[[#This Row],[Кратность заказа]])&gt;0,"Ошибка!","")</f>
        <v/>
      </c>
    </row>
    <row r="301" spans="1:33" s="37" customFormat="1" ht="15" customHeight="1">
      <c r="A301" s="48"/>
      <c r="B301" s="116" t="s">
        <v>1864</v>
      </c>
      <c r="C301" s="54" t="s">
        <v>1224</v>
      </c>
      <c r="D301" s="174" t="s">
        <v>816</v>
      </c>
      <c r="E301" s="261"/>
      <c r="F301" s="176" t="s">
        <v>1252</v>
      </c>
      <c r="G301" s="169" t="s">
        <v>107</v>
      </c>
      <c r="H301" s="187"/>
      <c r="I301" s="55" t="s">
        <v>1330</v>
      </c>
      <c r="J301" s="56">
        <v>50</v>
      </c>
      <c r="K301" s="56" t="s">
        <v>1336</v>
      </c>
      <c r="L301" s="126">
        <v>4.5999999999999996</v>
      </c>
      <c r="M301" s="126">
        <v>4.7299999999999995</v>
      </c>
      <c r="N301" s="126">
        <v>4.8199999999999994</v>
      </c>
      <c r="O301" s="126">
        <v>5.1499999999999995</v>
      </c>
      <c r="P301" s="56">
        <v>5</v>
      </c>
      <c r="Q301" s="172"/>
      <c r="R301" s="57" t="str">
        <f t="shared" si="65"/>
        <v>-</v>
      </c>
      <c r="S301" s="58">
        <f t="shared" si="66"/>
        <v>0</v>
      </c>
      <c r="T301" s="258" t="s">
        <v>842</v>
      </c>
      <c r="U301" s="272" t="s">
        <v>1640</v>
      </c>
      <c r="V301" s="273" t="s">
        <v>1771</v>
      </c>
      <c r="W301" s="223">
        <f>IF($B$32=1,,ROUNDUP(Таблица33[[#This Row],[Заказ корней, шт.
↓]]/5,0))</f>
        <v>0</v>
      </c>
      <c r="X301" s="202"/>
      <c r="Y301" s="224"/>
      <c r="Z301" s="240" t="s">
        <v>904</v>
      </c>
      <c r="AA301" s="164">
        <v>90</v>
      </c>
      <c r="AB301" s="164" t="s">
        <v>859</v>
      </c>
      <c r="AC301" s="3" t="s">
        <v>854</v>
      </c>
      <c r="AD301" s="3" t="s">
        <v>878</v>
      </c>
      <c r="AE301" s="63" t="s">
        <v>1315</v>
      </c>
      <c r="AF301" s="241" t="s">
        <v>1352</v>
      </c>
      <c r="AG301" s="170" t="str">
        <f>IF(MOD(Таблица33[[#This Row],[Заказ корней, шт.
↓]],Таблица33[[#This Row],[Кратность заказа]])&gt;0,"Ошибка!","")</f>
        <v/>
      </c>
    </row>
    <row r="302" spans="1:33" s="37" customFormat="1" ht="15" customHeight="1">
      <c r="A302" s="48"/>
      <c r="B302" s="116" t="s">
        <v>1864</v>
      </c>
      <c r="C302" s="54" t="s">
        <v>922</v>
      </c>
      <c r="D302" s="174" t="s">
        <v>816</v>
      </c>
      <c r="E302" s="261"/>
      <c r="F302" s="176" t="s">
        <v>1251</v>
      </c>
      <c r="G302" s="169" t="s">
        <v>111</v>
      </c>
      <c r="H302" s="188" t="s">
        <v>1508</v>
      </c>
      <c r="I302" s="55" t="s">
        <v>1328</v>
      </c>
      <c r="J302" s="56">
        <v>60</v>
      </c>
      <c r="K302" s="56" t="s">
        <v>1336</v>
      </c>
      <c r="L302" s="126">
        <v>12.31</v>
      </c>
      <c r="M302" s="126">
        <v>12.65</v>
      </c>
      <c r="N302" s="126">
        <v>12.879999999999999</v>
      </c>
      <c r="O302" s="126">
        <v>13.78</v>
      </c>
      <c r="P302" s="56">
        <v>5</v>
      </c>
      <c r="Q302" s="172"/>
      <c r="R302" s="57" t="str">
        <f t="shared" si="65"/>
        <v>-</v>
      </c>
      <c r="S302" s="58">
        <f t="shared" si="66"/>
        <v>0</v>
      </c>
      <c r="T302" s="258" t="s">
        <v>842</v>
      </c>
      <c r="U302" s="272" t="s">
        <v>1641</v>
      </c>
      <c r="V302" s="273" t="s">
        <v>1772</v>
      </c>
      <c r="W302" s="223">
        <f>IF($B$32=1,,ROUNDUP(Таблица33[[#This Row],[Заказ корней, шт.
↓]]/5,0))</f>
        <v>0</v>
      </c>
      <c r="X302" s="202"/>
      <c r="Y302" s="224"/>
      <c r="Z302" s="240" t="s">
        <v>923</v>
      </c>
      <c r="AA302" s="164" t="s">
        <v>869</v>
      </c>
      <c r="AB302" s="164">
        <v>14</v>
      </c>
      <c r="AC302" s="3" t="s">
        <v>854</v>
      </c>
      <c r="AD302" s="3"/>
      <c r="AE302" s="63" t="s">
        <v>1316</v>
      </c>
      <c r="AF302" s="241" t="s">
        <v>1477</v>
      </c>
      <c r="AG302" s="170" t="str">
        <f>IF(MOD(Таблица33[[#This Row],[Заказ корней, шт.
↓]],Таблица33[[#This Row],[Кратность заказа]])&gt;0,"Ошибка!","")</f>
        <v/>
      </c>
    </row>
    <row r="303" spans="1:33" s="37" customFormat="1" ht="15" customHeight="1">
      <c r="A303" s="48"/>
      <c r="B303" s="116" t="s">
        <v>1864</v>
      </c>
      <c r="C303" s="54" t="s">
        <v>1225</v>
      </c>
      <c r="D303" s="174" t="s">
        <v>901</v>
      </c>
      <c r="E303" s="261"/>
      <c r="F303" s="176" t="s">
        <v>1251</v>
      </c>
      <c r="G303" s="169" t="s">
        <v>111</v>
      </c>
      <c r="H303" s="188" t="s">
        <v>1508</v>
      </c>
      <c r="I303" s="55" t="s">
        <v>1328</v>
      </c>
      <c r="J303" s="56">
        <v>60</v>
      </c>
      <c r="K303" s="56" t="s">
        <v>1337</v>
      </c>
      <c r="L303" s="125">
        <v>1169</v>
      </c>
      <c r="M303" s="125">
        <v>1201</v>
      </c>
      <c r="N303" s="125">
        <v>1224</v>
      </c>
      <c r="O303" s="125">
        <v>1309</v>
      </c>
      <c r="P303" s="56">
        <v>5</v>
      </c>
      <c r="Q303" s="172"/>
      <c r="R303" s="57" t="str">
        <f t="shared" si="65"/>
        <v>-</v>
      </c>
      <c r="S303" s="65">
        <f t="shared" si="66"/>
        <v>0</v>
      </c>
      <c r="T303" s="258" t="s">
        <v>842</v>
      </c>
      <c r="U303" s="272" t="s">
        <v>1641</v>
      </c>
      <c r="V303" s="273" t="s">
        <v>1772</v>
      </c>
      <c r="W303" s="223">
        <f>IF($B$32=1,,ROUNDUP(Таблица33[[#This Row],[Заказ корней, шт.
↓]]/5,0))</f>
        <v>0</v>
      </c>
      <c r="X303" s="202"/>
      <c r="Y303" s="224"/>
      <c r="Z303" s="240" t="s">
        <v>923</v>
      </c>
      <c r="AA303" s="164" t="s">
        <v>869</v>
      </c>
      <c r="AB303" s="164">
        <v>14</v>
      </c>
      <c r="AC303" s="3" t="s">
        <v>854</v>
      </c>
      <c r="AD303" s="3"/>
      <c r="AE303" s="63" t="s">
        <v>1316</v>
      </c>
      <c r="AF303" s="241" t="s">
        <v>1477</v>
      </c>
      <c r="AG303" s="170" t="str">
        <f>IF(MOD(Таблица33[[#This Row],[Заказ корней, шт.
↓]],Таблица33[[#This Row],[Кратность заказа]])&gt;0,"Ошибка!","")</f>
        <v/>
      </c>
    </row>
    <row r="304" spans="1:33" s="37" customFormat="1" ht="15" customHeight="1">
      <c r="A304" s="48"/>
      <c r="B304" s="116" t="s">
        <v>1864</v>
      </c>
      <c r="C304" s="54" t="s">
        <v>924</v>
      </c>
      <c r="D304" s="174" t="s">
        <v>816</v>
      </c>
      <c r="E304" s="261"/>
      <c r="F304" s="176" t="s">
        <v>1251</v>
      </c>
      <c r="G304" s="169" t="s">
        <v>111</v>
      </c>
      <c r="H304" s="188" t="s">
        <v>1508</v>
      </c>
      <c r="I304" s="55" t="s">
        <v>1330</v>
      </c>
      <c r="J304" s="56">
        <v>35</v>
      </c>
      <c r="K304" s="56" t="s">
        <v>1336</v>
      </c>
      <c r="L304" s="126">
        <v>14.02</v>
      </c>
      <c r="M304" s="126">
        <v>14.41</v>
      </c>
      <c r="N304" s="126">
        <v>14.68</v>
      </c>
      <c r="O304" s="126">
        <v>15.7</v>
      </c>
      <c r="P304" s="56">
        <v>5</v>
      </c>
      <c r="Q304" s="172"/>
      <c r="R304" s="57" t="str">
        <f t="shared" si="65"/>
        <v>-</v>
      </c>
      <c r="S304" s="58">
        <f t="shared" si="66"/>
        <v>0</v>
      </c>
      <c r="T304" s="258" t="s">
        <v>842</v>
      </c>
      <c r="U304" s="272" t="s">
        <v>1641</v>
      </c>
      <c r="V304" s="273" t="s">
        <v>1772</v>
      </c>
      <c r="W304" s="223">
        <f>IF($B$32=1,,ROUNDUP(Таблица33[[#This Row],[Заказ корней, шт.
↓]]/5,0))</f>
        <v>0</v>
      </c>
      <c r="X304" s="202"/>
      <c r="Y304" s="224"/>
      <c r="Z304" s="240" t="s">
        <v>923</v>
      </c>
      <c r="AA304" s="164" t="s">
        <v>869</v>
      </c>
      <c r="AB304" s="164">
        <v>14</v>
      </c>
      <c r="AC304" s="3" t="s">
        <v>854</v>
      </c>
      <c r="AD304" s="3"/>
      <c r="AE304" s="63" t="s">
        <v>1316</v>
      </c>
      <c r="AF304" s="241" t="s">
        <v>1477</v>
      </c>
      <c r="AG304" s="170" t="str">
        <f>IF(MOD(Таблица33[[#This Row],[Заказ корней, шт.
↓]],Таблица33[[#This Row],[Кратность заказа]])&gt;0,"Ошибка!","")</f>
        <v/>
      </c>
    </row>
    <row r="305" spans="1:33" s="37" customFormat="1" ht="15" hidden="1" customHeight="1">
      <c r="A305" s="48"/>
      <c r="B305" s="306" t="s">
        <v>1867</v>
      </c>
      <c r="C305" s="307" t="s">
        <v>1374</v>
      </c>
      <c r="D305" s="308" t="s">
        <v>816</v>
      </c>
      <c r="E305" s="319"/>
      <c r="F305" s="310" t="s">
        <v>1251</v>
      </c>
      <c r="G305" s="311" t="s">
        <v>111</v>
      </c>
      <c r="H305" s="321" t="s">
        <v>1869</v>
      </c>
      <c r="I305" s="313" t="s">
        <v>1329</v>
      </c>
      <c r="J305" s="314">
        <v>20</v>
      </c>
      <c r="K305" s="314" t="s">
        <v>1336</v>
      </c>
      <c r="L305" s="315">
        <v>23.080000000000002</v>
      </c>
      <c r="M305" s="315">
        <v>23.51</v>
      </c>
      <c r="N305" s="315">
        <v>24.19</v>
      </c>
      <c r="O305" s="315">
        <v>25.15</v>
      </c>
      <c r="P305" s="314">
        <v>5</v>
      </c>
      <c r="Q305" s="316"/>
      <c r="R305" s="317" t="str">
        <f t="shared" si="65"/>
        <v>-</v>
      </c>
      <c r="S305" s="318">
        <f t="shared" si="66"/>
        <v>0</v>
      </c>
      <c r="T305" s="305" t="s">
        <v>1868</v>
      </c>
      <c r="U305" s="272" t="s">
        <v>1641</v>
      </c>
      <c r="V305" s="273" t="s">
        <v>1772</v>
      </c>
      <c r="W305" s="223">
        <f>IF($B$32=1,,ROUNDUP(Таблица33[[#This Row],[Заказ корней, шт.
↓]]/5,0))</f>
        <v>0</v>
      </c>
      <c r="X305" s="202"/>
      <c r="Y305" s="224"/>
      <c r="Z305" s="240" t="s">
        <v>923</v>
      </c>
      <c r="AA305" s="164" t="s">
        <v>869</v>
      </c>
      <c r="AB305" s="164">
        <v>14</v>
      </c>
      <c r="AC305" s="3" t="s">
        <v>854</v>
      </c>
      <c r="AD305" s="3"/>
      <c r="AE305" s="63" t="s">
        <v>1316</v>
      </c>
      <c r="AF305" s="241" t="s">
        <v>1477</v>
      </c>
      <c r="AG305" s="170" t="str">
        <f>IF(MOD(Таблица33[[#This Row],[Заказ корней, шт.
↓]],Таблица33[[#This Row],[Кратность заказа]])&gt;0,"Ошибка!","")</f>
        <v/>
      </c>
    </row>
    <row r="306" spans="1:33" s="37" customFormat="1" ht="15" customHeight="1">
      <c r="A306" s="48"/>
      <c r="B306" s="116" t="s">
        <v>1864</v>
      </c>
      <c r="C306" s="54" t="s">
        <v>968</v>
      </c>
      <c r="D306" s="174" t="s">
        <v>816</v>
      </c>
      <c r="E306" s="261"/>
      <c r="F306" s="176" t="s">
        <v>1251</v>
      </c>
      <c r="G306" s="169" t="s">
        <v>112</v>
      </c>
      <c r="H306" s="187"/>
      <c r="I306" s="55" t="s">
        <v>1328</v>
      </c>
      <c r="J306" s="56">
        <v>60</v>
      </c>
      <c r="K306" s="56" t="s">
        <v>1336</v>
      </c>
      <c r="L306" s="126">
        <v>4.17</v>
      </c>
      <c r="M306" s="126">
        <v>4.2799999999999994</v>
      </c>
      <c r="N306" s="126">
        <v>4.3599999999999994</v>
      </c>
      <c r="O306" s="126">
        <v>4.66</v>
      </c>
      <c r="P306" s="56">
        <v>5</v>
      </c>
      <c r="Q306" s="172"/>
      <c r="R306" s="57" t="str">
        <f t="shared" si="65"/>
        <v>-</v>
      </c>
      <c r="S306" s="58">
        <f t="shared" si="66"/>
        <v>0</v>
      </c>
      <c r="T306" s="258" t="s">
        <v>842</v>
      </c>
      <c r="U306" s="272" t="s">
        <v>1642</v>
      </c>
      <c r="V306" s="273" t="s">
        <v>1773</v>
      </c>
      <c r="W306" s="223">
        <f>IF($B$32=1,,ROUNDUP(Таблица33[[#This Row],[Заказ корней, шт.
↓]]/5,0))</f>
        <v>0</v>
      </c>
      <c r="X306" s="202"/>
      <c r="Y306" s="224"/>
      <c r="Z306" s="240" t="s">
        <v>923</v>
      </c>
      <c r="AA306" s="164" t="s">
        <v>884</v>
      </c>
      <c r="AB306" s="164" t="s">
        <v>907</v>
      </c>
      <c r="AC306" s="3" t="s">
        <v>854</v>
      </c>
      <c r="AD306" s="3"/>
      <c r="AE306" s="63" t="s">
        <v>1317</v>
      </c>
      <c r="AF306" s="241" t="s">
        <v>1478</v>
      </c>
      <c r="AG306" s="170" t="str">
        <f>IF(MOD(Таблица33[[#This Row],[Заказ корней, шт.
↓]],Таблица33[[#This Row],[Кратность заказа]])&gt;0,"Ошибка!","")</f>
        <v/>
      </c>
    </row>
    <row r="307" spans="1:33" s="37" customFormat="1" ht="15" customHeight="1">
      <c r="A307" s="48"/>
      <c r="B307" s="116" t="s">
        <v>1864</v>
      </c>
      <c r="C307" s="54" t="s">
        <v>967</v>
      </c>
      <c r="D307" s="174" t="s">
        <v>901</v>
      </c>
      <c r="E307" s="261"/>
      <c r="F307" s="176" t="s">
        <v>1251</v>
      </c>
      <c r="G307" s="169" t="s">
        <v>112</v>
      </c>
      <c r="H307" s="187"/>
      <c r="I307" s="55" t="s">
        <v>1328</v>
      </c>
      <c r="J307" s="56">
        <v>60</v>
      </c>
      <c r="K307" s="56" t="s">
        <v>1337</v>
      </c>
      <c r="L307" s="125">
        <v>396</v>
      </c>
      <c r="M307" s="125">
        <v>407</v>
      </c>
      <c r="N307" s="125">
        <v>415</v>
      </c>
      <c r="O307" s="125">
        <v>443</v>
      </c>
      <c r="P307" s="56">
        <v>5</v>
      </c>
      <c r="Q307" s="172"/>
      <c r="R307" s="57" t="str">
        <f t="shared" si="65"/>
        <v>-</v>
      </c>
      <c r="S307" s="65">
        <f t="shared" si="66"/>
        <v>0</v>
      </c>
      <c r="T307" s="258" t="s">
        <v>842</v>
      </c>
      <c r="U307" s="272" t="s">
        <v>1642</v>
      </c>
      <c r="V307" s="273" t="s">
        <v>1773</v>
      </c>
      <c r="W307" s="223">
        <f>IF($B$32=1,,ROUNDUP(Таблица33[[#This Row],[Заказ корней, шт.
↓]]/5,0))</f>
        <v>0</v>
      </c>
      <c r="X307" s="202"/>
      <c r="Y307" s="224"/>
      <c r="Z307" s="240" t="s">
        <v>923</v>
      </c>
      <c r="AA307" s="164" t="s">
        <v>884</v>
      </c>
      <c r="AB307" s="164" t="s">
        <v>907</v>
      </c>
      <c r="AC307" s="3" t="s">
        <v>854</v>
      </c>
      <c r="AD307" s="3"/>
      <c r="AE307" s="63" t="s">
        <v>1317</v>
      </c>
      <c r="AF307" s="241" t="s">
        <v>1478</v>
      </c>
      <c r="AG307" s="170" t="str">
        <f>IF(MOD(Таблица33[[#This Row],[Заказ корней, шт.
↓]],Таблица33[[#This Row],[Кратность заказа]])&gt;0,"Ошибка!","")</f>
        <v/>
      </c>
    </row>
    <row r="308" spans="1:33" s="37" customFormat="1" ht="15" customHeight="1">
      <c r="A308" s="48"/>
      <c r="B308" s="116" t="s">
        <v>1864</v>
      </c>
      <c r="C308" s="54" t="s">
        <v>1226</v>
      </c>
      <c r="D308" s="174" t="s">
        <v>901</v>
      </c>
      <c r="E308" s="261"/>
      <c r="F308" s="176" t="s">
        <v>1251</v>
      </c>
      <c r="G308" s="169" t="s">
        <v>112</v>
      </c>
      <c r="H308" s="187"/>
      <c r="I308" s="55" t="s">
        <v>1330</v>
      </c>
      <c r="J308" s="56">
        <v>40</v>
      </c>
      <c r="K308" s="56" t="s">
        <v>1337</v>
      </c>
      <c r="L308" s="125">
        <v>500</v>
      </c>
      <c r="M308" s="125">
        <v>514</v>
      </c>
      <c r="N308" s="125">
        <v>524</v>
      </c>
      <c r="O308" s="125">
        <v>560</v>
      </c>
      <c r="P308" s="56">
        <v>5</v>
      </c>
      <c r="Q308" s="172"/>
      <c r="R308" s="57" t="str">
        <f t="shared" si="65"/>
        <v>-</v>
      </c>
      <c r="S308" s="65">
        <f t="shared" si="66"/>
        <v>0</v>
      </c>
      <c r="T308" s="258" t="s">
        <v>842</v>
      </c>
      <c r="U308" s="272" t="s">
        <v>1642</v>
      </c>
      <c r="V308" s="273" t="s">
        <v>1773</v>
      </c>
      <c r="W308" s="223">
        <f>IF($B$32=1,,ROUNDUP(Таблица33[[#This Row],[Заказ корней, шт.
↓]]/5,0))</f>
        <v>0</v>
      </c>
      <c r="X308" s="202"/>
      <c r="Y308" s="224"/>
      <c r="Z308" s="240" t="s">
        <v>923</v>
      </c>
      <c r="AA308" s="164" t="s">
        <v>884</v>
      </c>
      <c r="AB308" s="164" t="s">
        <v>907</v>
      </c>
      <c r="AC308" s="3" t="s">
        <v>854</v>
      </c>
      <c r="AD308" s="3"/>
      <c r="AE308" s="63" t="s">
        <v>1317</v>
      </c>
      <c r="AF308" s="241" t="s">
        <v>1478</v>
      </c>
      <c r="AG308" s="170" t="str">
        <f>IF(MOD(Таблица33[[#This Row],[Заказ корней, шт.
↓]],Таблица33[[#This Row],[Кратность заказа]])&gt;0,"Ошибка!","")</f>
        <v/>
      </c>
    </row>
    <row r="309" spans="1:33" s="37" customFormat="1" ht="15" hidden="1" customHeight="1">
      <c r="A309" s="48"/>
      <c r="B309" s="306" t="s">
        <v>1866</v>
      </c>
      <c r="C309" s="307" t="s">
        <v>1227</v>
      </c>
      <c r="D309" s="308" t="s">
        <v>816</v>
      </c>
      <c r="E309" s="319"/>
      <c r="F309" s="310" t="s">
        <v>1251</v>
      </c>
      <c r="G309" s="311" t="s">
        <v>443</v>
      </c>
      <c r="H309" s="320"/>
      <c r="I309" s="313" t="s">
        <v>1328</v>
      </c>
      <c r="J309" s="314">
        <v>50</v>
      </c>
      <c r="K309" s="314" t="s">
        <v>1336</v>
      </c>
      <c r="L309" s="315">
        <v>20.190000000000001</v>
      </c>
      <c r="M309" s="315">
        <v>20.57</v>
      </c>
      <c r="N309" s="315">
        <v>21.16</v>
      </c>
      <c r="O309" s="315">
        <v>22</v>
      </c>
      <c r="P309" s="314">
        <v>5</v>
      </c>
      <c r="Q309" s="316"/>
      <c r="R309" s="317" t="str">
        <f t="shared" si="65"/>
        <v>-</v>
      </c>
      <c r="S309" s="318">
        <f t="shared" si="66"/>
        <v>0</v>
      </c>
      <c r="T309" s="305" t="s">
        <v>1868</v>
      </c>
      <c r="U309" s="272" t="s">
        <v>1643</v>
      </c>
      <c r="V309" s="273" t="s">
        <v>1774</v>
      </c>
      <c r="W309" s="223">
        <f>IF($B$32=1,,ROUNDUP(Таблица33[[#This Row],[Заказ корней, шт.
↓]]/5,0))</f>
        <v>0</v>
      </c>
      <c r="X309" s="202"/>
      <c r="Y309" s="224"/>
      <c r="Z309" s="240" t="s">
        <v>904</v>
      </c>
      <c r="AA309" s="164" t="s">
        <v>869</v>
      </c>
      <c r="AB309" s="164" t="s">
        <v>907</v>
      </c>
      <c r="AC309" s="3" t="s">
        <v>854</v>
      </c>
      <c r="AD309" s="3"/>
      <c r="AE309" s="63"/>
      <c r="AF309" s="241" t="s">
        <v>1431</v>
      </c>
      <c r="AG309" s="170" t="str">
        <f>IF(MOD(Таблица33[[#This Row],[Заказ корней, шт.
↓]],Таблица33[[#This Row],[Кратность заказа]])&gt;0,"Ошибка!","")</f>
        <v/>
      </c>
    </row>
    <row r="310" spans="1:33" s="37" customFormat="1" ht="15" hidden="1" customHeight="1">
      <c r="A310" s="48"/>
      <c r="B310" s="306" t="s">
        <v>1866</v>
      </c>
      <c r="C310" s="307" t="s">
        <v>1228</v>
      </c>
      <c r="D310" s="308" t="s">
        <v>816</v>
      </c>
      <c r="E310" s="319"/>
      <c r="F310" s="310" t="s">
        <v>1251</v>
      </c>
      <c r="G310" s="311" t="s">
        <v>443</v>
      </c>
      <c r="H310" s="320"/>
      <c r="I310" s="313" t="s">
        <v>1330</v>
      </c>
      <c r="J310" s="314">
        <v>50</v>
      </c>
      <c r="K310" s="314" t="s">
        <v>1336</v>
      </c>
      <c r="L310" s="315">
        <v>25.490000000000002</v>
      </c>
      <c r="M310" s="315">
        <v>25.970000000000002</v>
      </c>
      <c r="N310" s="315">
        <v>26.720000000000002</v>
      </c>
      <c r="O310" s="315">
        <v>27.78</v>
      </c>
      <c r="P310" s="314">
        <v>3</v>
      </c>
      <c r="Q310" s="316"/>
      <c r="R310" s="317" t="str">
        <f t="shared" si="65"/>
        <v>-</v>
      </c>
      <c r="S310" s="318">
        <f t="shared" si="66"/>
        <v>0</v>
      </c>
      <c r="T310" s="305" t="s">
        <v>1868</v>
      </c>
      <c r="U310" s="272" t="s">
        <v>1643</v>
      </c>
      <c r="V310" s="273" t="s">
        <v>1774</v>
      </c>
      <c r="W310" s="223">
        <f>IF($B$32=1,,ROUNDUP(Таблица33[[#This Row],[Заказ корней, шт.
↓]]/5,0))</f>
        <v>0</v>
      </c>
      <c r="X310" s="202"/>
      <c r="Y310" s="224"/>
      <c r="Z310" s="240" t="s">
        <v>904</v>
      </c>
      <c r="AA310" s="164" t="s">
        <v>869</v>
      </c>
      <c r="AB310" s="164" t="s">
        <v>907</v>
      </c>
      <c r="AC310" s="3" t="s">
        <v>854</v>
      </c>
      <c r="AD310" s="3"/>
      <c r="AE310" s="63"/>
      <c r="AF310" s="241" t="s">
        <v>1431</v>
      </c>
      <c r="AG310" s="170" t="str">
        <f>IF(MOD(Таблица33[[#This Row],[Заказ корней, шт.
↓]],Таблица33[[#This Row],[Кратность заказа]])&gt;0,"Ошибка!","")</f>
        <v/>
      </c>
    </row>
    <row r="311" spans="1:33" s="37" customFormat="1" ht="15" customHeight="1">
      <c r="A311" s="48"/>
      <c r="B311" s="116" t="s">
        <v>1864</v>
      </c>
      <c r="C311" s="54" t="s">
        <v>1229</v>
      </c>
      <c r="D311" s="174" t="s">
        <v>816</v>
      </c>
      <c r="E311" s="261"/>
      <c r="F311" s="176" t="s">
        <v>1252</v>
      </c>
      <c r="G311" s="169" t="s">
        <v>117</v>
      </c>
      <c r="H311" s="187"/>
      <c r="I311" s="55" t="s">
        <v>1330</v>
      </c>
      <c r="J311" s="56">
        <v>50</v>
      </c>
      <c r="K311" s="56" t="s">
        <v>1336</v>
      </c>
      <c r="L311" s="126">
        <v>5.16</v>
      </c>
      <c r="M311" s="126">
        <v>5.3</v>
      </c>
      <c r="N311" s="126">
        <v>5.3999999999999995</v>
      </c>
      <c r="O311" s="126">
        <v>5.77</v>
      </c>
      <c r="P311" s="56">
        <v>5</v>
      </c>
      <c r="Q311" s="172"/>
      <c r="R311" s="57" t="str">
        <f t="shared" si="65"/>
        <v>-</v>
      </c>
      <c r="S311" s="58">
        <f t="shared" si="66"/>
        <v>0</v>
      </c>
      <c r="T311" s="258" t="s">
        <v>842</v>
      </c>
      <c r="U311" s="272" t="s">
        <v>1644</v>
      </c>
      <c r="V311" s="273" t="s">
        <v>1775</v>
      </c>
      <c r="W311" s="223">
        <f>IF($B$32=1,,ROUNDUP(Таблица33[[#This Row],[Заказ корней, шт.
↓]]/5,0))</f>
        <v>0</v>
      </c>
      <c r="X311" s="202"/>
      <c r="Y311" s="224"/>
      <c r="Z311" s="240" t="s">
        <v>904</v>
      </c>
      <c r="AA311" s="164" t="s">
        <v>869</v>
      </c>
      <c r="AB311" s="164" t="s">
        <v>907</v>
      </c>
      <c r="AC311" s="3" t="s">
        <v>854</v>
      </c>
      <c r="AD311" s="3"/>
      <c r="AE311" s="63"/>
      <c r="AF311" s="241" t="s">
        <v>1353</v>
      </c>
      <c r="AG311" s="170" t="str">
        <f>IF(MOD(Таблица33[[#This Row],[Заказ корней, шт.
↓]],Таблица33[[#This Row],[Кратность заказа]])&gt;0,"Ошибка!","")</f>
        <v/>
      </c>
    </row>
    <row r="312" spans="1:33" s="37" customFormat="1" ht="15" customHeight="1">
      <c r="A312" s="48"/>
      <c r="B312" s="116" t="s">
        <v>1864</v>
      </c>
      <c r="C312" s="54" t="s">
        <v>947</v>
      </c>
      <c r="D312" s="174" t="s">
        <v>816</v>
      </c>
      <c r="E312" s="261"/>
      <c r="F312" s="176" t="s">
        <v>1253</v>
      </c>
      <c r="G312" s="169" t="s">
        <v>848</v>
      </c>
      <c r="H312" s="187"/>
      <c r="I312" s="55" t="s">
        <v>1330</v>
      </c>
      <c r="J312" s="56">
        <v>35</v>
      </c>
      <c r="K312" s="56" t="s">
        <v>1336</v>
      </c>
      <c r="L312" s="126">
        <v>46.5</v>
      </c>
      <c r="M312" s="126">
        <v>46.949999999999996</v>
      </c>
      <c r="N312" s="126">
        <v>47.4</v>
      </c>
      <c r="O312" s="126">
        <v>48.82</v>
      </c>
      <c r="P312" s="56">
        <v>3</v>
      </c>
      <c r="Q312" s="172"/>
      <c r="R312" s="57" t="str">
        <f t="shared" si="65"/>
        <v>-</v>
      </c>
      <c r="S312" s="58">
        <f t="shared" si="66"/>
        <v>0</v>
      </c>
      <c r="T312" s="259" t="s">
        <v>1870</v>
      </c>
      <c r="U312" s="272" t="s">
        <v>1645</v>
      </c>
      <c r="V312" s="273" t="s">
        <v>1776</v>
      </c>
      <c r="W312" s="223">
        <f>IF($B$32=1,,ROUNDUP(Таблица33[[#This Row],[Заказ корней, шт.
↓]]/5,0))</f>
        <v>0</v>
      </c>
      <c r="X312" s="202"/>
      <c r="Y312" s="224"/>
      <c r="Z312" s="240" t="s">
        <v>805</v>
      </c>
      <c r="AA312" s="164" t="s">
        <v>894</v>
      </c>
      <c r="AB312" s="164" t="s">
        <v>1254</v>
      </c>
      <c r="AC312" s="3" t="s">
        <v>854</v>
      </c>
      <c r="AD312" s="3"/>
      <c r="AE312" s="63"/>
      <c r="AF312" s="241" t="s">
        <v>1432</v>
      </c>
      <c r="AG312" s="170" t="str">
        <f>IF(MOD(Таблица33[[#This Row],[Заказ корней, шт.
↓]],Таблица33[[#This Row],[Кратность заказа]])&gt;0,"Ошибка!","")</f>
        <v/>
      </c>
    </row>
    <row r="313" spans="1:33" s="37" customFormat="1" ht="15" customHeight="1">
      <c r="A313" s="48"/>
      <c r="B313" s="116" t="s">
        <v>1864</v>
      </c>
      <c r="C313" s="54" t="s">
        <v>1230</v>
      </c>
      <c r="D313" s="174" t="s">
        <v>816</v>
      </c>
      <c r="E313" s="261"/>
      <c r="F313" s="176" t="s">
        <v>1252</v>
      </c>
      <c r="G313" s="169" t="s">
        <v>688</v>
      </c>
      <c r="H313" s="187"/>
      <c r="I313" s="55" t="s">
        <v>1328</v>
      </c>
      <c r="J313" s="56">
        <v>50</v>
      </c>
      <c r="K313" s="56" t="s">
        <v>1336</v>
      </c>
      <c r="L313" s="126">
        <v>4.38</v>
      </c>
      <c r="M313" s="126">
        <v>4.5</v>
      </c>
      <c r="N313" s="126">
        <v>4.58</v>
      </c>
      <c r="O313" s="126">
        <v>4.8999999999999995</v>
      </c>
      <c r="P313" s="56">
        <v>5</v>
      </c>
      <c r="Q313" s="172"/>
      <c r="R313" s="57" t="str">
        <f t="shared" si="65"/>
        <v>-</v>
      </c>
      <c r="S313" s="58">
        <f t="shared" si="66"/>
        <v>0</v>
      </c>
      <c r="T313" s="259" t="s">
        <v>1870</v>
      </c>
      <c r="U313" s="272" t="s">
        <v>1646</v>
      </c>
      <c r="V313" s="273" t="s">
        <v>1777</v>
      </c>
      <c r="W313" s="223">
        <f>IF($B$32=1,,ROUNDUP(Таблица33[[#This Row],[Заказ корней, шт.
↓]]/5,0))</f>
        <v>0</v>
      </c>
      <c r="X313" s="202"/>
      <c r="Y313" s="224"/>
      <c r="Z313" s="240" t="s">
        <v>904</v>
      </c>
      <c r="AA313" s="164" t="s">
        <v>869</v>
      </c>
      <c r="AB313" s="164" t="s">
        <v>859</v>
      </c>
      <c r="AC313" s="3" t="s">
        <v>854</v>
      </c>
      <c r="AD313" s="3"/>
      <c r="AE313" s="63"/>
      <c r="AF313" s="241" t="s">
        <v>1433</v>
      </c>
      <c r="AG313" s="170" t="str">
        <f>IF(MOD(Таблица33[[#This Row],[Заказ корней, шт.
↓]],Таблица33[[#This Row],[Кратность заказа]])&gt;0,"Ошибка!","")</f>
        <v/>
      </c>
    </row>
    <row r="314" spans="1:33" s="37" customFormat="1" ht="15" customHeight="1">
      <c r="A314" s="48"/>
      <c r="B314" s="116" t="s">
        <v>1864</v>
      </c>
      <c r="C314" s="54" t="s">
        <v>1231</v>
      </c>
      <c r="D314" s="174" t="s">
        <v>816</v>
      </c>
      <c r="E314" s="261"/>
      <c r="F314" s="176" t="s">
        <v>1252</v>
      </c>
      <c r="G314" s="169" t="s">
        <v>688</v>
      </c>
      <c r="H314" s="187"/>
      <c r="I314" s="55" t="s">
        <v>1330</v>
      </c>
      <c r="J314" s="56">
        <v>35</v>
      </c>
      <c r="K314" s="56" t="s">
        <v>1336</v>
      </c>
      <c r="L314" s="126">
        <v>5.8199999999999994</v>
      </c>
      <c r="M314" s="126">
        <v>5.9799999999999995</v>
      </c>
      <c r="N314" s="126">
        <v>6.09</v>
      </c>
      <c r="O314" s="126">
        <v>6.51</v>
      </c>
      <c r="P314" s="56">
        <v>5</v>
      </c>
      <c r="Q314" s="172"/>
      <c r="R314" s="57" t="str">
        <f t="shared" si="65"/>
        <v>-</v>
      </c>
      <c r="S314" s="58">
        <f t="shared" si="66"/>
        <v>0</v>
      </c>
      <c r="T314" s="258" t="s">
        <v>842</v>
      </c>
      <c r="U314" s="272" t="s">
        <v>1646</v>
      </c>
      <c r="V314" s="273" t="s">
        <v>1777</v>
      </c>
      <c r="W314" s="223">
        <f>IF($B$32=1,,ROUNDUP(Таблица33[[#This Row],[Заказ корней, шт.
↓]]/5,0))</f>
        <v>0</v>
      </c>
      <c r="X314" s="202"/>
      <c r="Y314" s="224"/>
      <c r="Z314" s="240" t="s">
        <v>904</v>
      </c>
      <c r="AA314" s="164" t="s">
        <v>869</v>
      </c>
      <c r="AB314" s="164" t="s">
        <v>859</v>
      </c>
      <c r="AC314" s="3" t="s">
        <v>854</v>
      </c>
      <c r="AD314" s="3"/>
      <c r="AE314" s="63"/>
      <c r="AF314" s="241" t="s">
        <v>1433</v>
      </c>
      <c r="AG314" s="170" t="str">
        <f>IF(MOD(Таблица33[[#This Row],[Заказ корней, шт.
↓]],Таблица33[[#This Row],[Кратность заказа]])&gt;0,"Ошибка!","")</f>
        <v/>
      </c>
    </row>
    <row r="315" spans="1:33" s="37" customFormat="1" ht="15" customHeight="1">
      <c r="A315" s="48"/>
      <c r="B315" s="116" t="s">
        <v>1864</v>
      </c>
      <c r="C315" s="54" t="s">
        <v>1232</v>
      </c>
      <c r="D315" s="174" t="s">
        <v>816</v>
      </c>
      <c r="E315" s="261"/>
      <c r="F315" s="176" t="s">
        <v>1251</v>
      </c>
      <c r="G315" s="169" t="s">
        <v>121</v>
      </c>
      <c r="H315" s="187"/>
      <c r="I315" s="55" t="s">
        <v>1328</v>
      </c>
      <c r="J315" s="56">
        <v>75</v>
      </c>
      <c r="K315" s="56" t="s">
        <v>1336</v>
      </c>
      <c r="L315" s="126">
        <v>5.55</v>
      </c>
      <c r="M315" s="126">
        <v>5.7</v>
      </c>
      <c r="N315" s="126">
        <v>5.81</v>
      </c>
      <c r="O315" s="126">
        <v>6.21</v>
      </c>
      <c r="P315" s="56">
        <v>5</v>
      </c>
      <c r="Q315" s="172"/>
      <c r="R315" s="57" t="str">
        <f t="shared" si="65"/>
        <v>-</v>
      </c>
      <c r="S315" s="58">
        <f t="shared" si="66"/>
        <v>0</v>
      </c>
      <c r="T315" s="258" t="s">
        <v>842</v>
      </c>
      <c r="U315" s="272" t="s">
        <v>1647</v>
      </c>
      <c r="V315" s="273" t="s">
        <v>1778</v>
      </c>
      <c r="W315" s="223">
        <f>IF($B$32=1,,ROUNDUP(Таблица33[[#This Row],[Заказ корней, шт.
↓]]/5,0))</f>
        <v>0</v>
      </c>
      <c r="X315" s="202"/>
      <c r="Y315" s="224"/>
      <c r="Z315" s="240" t="s">
        <v>910</v>
      </c>
      <c r="AA315" s="164">
        <v>70</v>
      </c>
      <c r="AB315" s="164" t="s">
        <v>859</v>
      </c>
      <c r="AC315" s="3" t="s">
        <v>854</v>
      </c>
      <c r="AD315" s="3"/>
      <c r="AE315" s="63" t="s">
        <v>1318</v>
      </c>
      <c r="AF315" s="241" t="s">
        <v>1434</v>
      </c>
      <c r="AG315" s="170" t="str">
        <f>IF(MOD(Таблица33[[#This Row],[Заказ корней, шт.
↓]],Таблица33[[#This Row],[Кратность заказа]])&gt;0,"Ошибка!","")</f>
        <v/>
      </c>
    </row>
    <row r="316" spans="1:33" s="37" customFormat="1" ht="15" customHeight="1">
      <c r="A316" s="48"/>
      <c r="B316" s="116" t="s">
        <v>1864</v>
      </c>
      <c r="C316" s="54" t="s">
        <v>954</v>
      </c>
      <c r="D316" s="174" t="s">
        <v>901</v>
      </c>
      <c r="E316" s="261"/>
      <c r="F316" s="176" t="s">
        <v>1251</v>
      </c>
      <c r="G316" s="169" t="s">
        <v>121</v>
      </c>
      <c r="H316" s="187"/>
      <c r="I316" s="55" t="s">
        <v>1328</v>
      </c>
      <c r="J316" s="56">
        <v>60</v>
      </c>
      <c r="K316" s="56" t="s">
        <v>1337</v>
      </c>
      <c r="L316" s="125">
        <v>526</v>
      </c>
      <c r="M316" s="125">
        <v>541</v>
      </c>
      <c r="N316" s="125">
        <v>551</v>
      </c>
      <c r="O316" s="125">
        <v>589</v>
      </c>
      <c r="P316" s="56">
        <v>5</v>
      </c>
      <c r="Q316" s="172"/>
      <c r="R316" s="57" t="str">
        <f t="shared" si="65"/>
        <v>-</v>
      </c>
      <c r="S316" s="65">
        <f t="shared" si="66"/>
        <v>0</v>
      </c>
      <c r="T316" s="258" t="s">
        <v>842</v>
      </c>
      <c r="U316" s="272" t="s">
        <v>1647</v>
      </c>
      <c r="V316" s="273" t="s">
        <v>1778</v>
      </c>
      <c r="W316" s="223">
        <f>IF($B$32=1,,ROUNDUP(Таблица33[[#This Row],[Заказ корней, шт.
↓]]/5,0))</f>
        <v>0</v>
      </c>
      <c r="X316" s="202"/>
      <c r="Y316" s="224"/>
      <c r="Z316" s="240" t="s">
        <v>910</v>
      </c>
      <c r="AA316" s="164">
        <v>70</v>
      </c>
      <c r="AB316" s="164" t="s">
        <v>859</v>
      </c>
      <c r="AC316" s="3" t="s">
        <v>854</v>
      </c>
      <c r="AD316" s="3"/>
      <c r="AE316" s="63" t="s">
        <v>1318</v>
      </c>
      <c r="AF316" s="241" t="s">
        <v>1434</v>
      </c>
      <c r="AG316" s="170" t="str">
        <f>IF(MOD(Таблица33[[#This Row],[Заказ корней, шт.
↓]],Таблица33[[#This Row],[Кратность заказа]])&gt;0,"Ошибка!","")</f>
        <v/>
      </c>
    </row>
    <row r="317" spans="1:33" s="37" customFormat="1" ht="15" customHeight="1">
      <c r="A317" s="48"/>
      <c r="B317" s="116" t="s">
        <v>1864</v>
      </c>
      <c r="C317" s="54" t="s">
        <v>955</v>
      </c>
      <c r="D317" s="174" t="s">
        <v>816</v>
      </c>
      <c r="E317" s="261"/>
      <c r="F317" s="176" t="s">
        <v>1251</v>
      </c>
      <c r="G317" s="169" t="s">
        <v>121</v>
      </c>
      <c r="H317" s="187"/>
      <c r="I317" s="55" t="s">
        <v>1330</v>
      </c>
      <c r="J317" s="56">
        <v>50</v>
      </c>
      <c r="K317" s="56" t="s">
        <v>1336</v>
      </c>
      <c r="L317" s="126">
        <v>8.0499999999999989</v>
      </c>
      <c r="M317" s="126">
        <v>8.27</v>
      </c>
      <c r="N317" s="126">
        <v>8.43</v>
      </c>
      <c r="O317" s="126">
        <v>9.01</v>
      </c>
      <c r="P317" s="56">
        <v>5</v>
      </c>
      <c r="Q317" s="172"/>
      <c r="R317" s="57" t="str">
        <f t="shared" si="65"/>
        <v>-</v>
      </c>
      <c r="S317" s="58">
        <f t="shared" si="66"/>
        <v>0</v>
      </c>
      <c r="T317" s="258" t="s">
        <v>842</v>
      </c>
      <c r="U317" s="272" t="s">
        <v>1647</v>
      </c>
      <c r="V317" s="273" t="s">
        <v>1778</v>
      </c>
      <c r="W317" s="223">
        <f>IF($B$32=1,,ROUNDUP(Таблица33[[#This Row],[Заказ корней, шт.
↓]]/5,0))</f>
        <v>0</v>
      </c>
      <c r="X317" s="202"/>
      <c r="Y317" s="224"/>
      <c r="Z317" s="240" t="s">
        <v>910</v>
      </c>
      <c r="AA317" s="164">
        <v>70</v>
      </c>
      <c r="AB317" s="164" t="s">
        <v>859</v>
      </c>
      <c r="AC317" s="3" t="s">
        <v>854</v>
      </c>
      <c r="AD317" s="3"/>
      <c r="AE317" s="63" t="s">
        <v>1318</v>
      </c>
      <c r="AF317" s="241" t="s">
        <v>1434</v>
      </c>
      <c r="AG317" s="170" t="str">
        <f>IF(MOD(Таблица33[[#This Row],[Заказ корней, шт.
↓]],Таблица33[[#This Row],[Кратность заказа]])&gt;0,"Ошибка!","")</f>
        <v/>
      </c>
    </row>
    <row r="318" spans="1:33" s="37" customFormat="1" ht="15" hidden="1" customHeight="1">
      <c r="A318" s="48"/>
      <c r="B318" s="306" t="s">
        <v>1867</v>
      </c>
      <c r="C318" s="307" t="s">
        <v>1233</v>
      </c>
      <c r="D318" s="308" t="s">
        <v>816</v>
      </c>
      <c r="E318" s="319"/>
      <c r="F318" s="310" t="s">
        <v>1251</v>
      </c>
      <c r="G318" s="311" t="s">
        <v>121</v>
      </c>
      <c r="H318" s="320"/>
      <c r="I318" s="313" t="s">
        <v>1330</v>
      </c>
      <c r="J318" s="314">
        <v>50</v>
      </c>
      <c r="K318" s="314" t="s">
        <v>1336</v>
      </c>
      <c r="L318" s="315">
        <v>8.0499999999999989</v>
      </c>
      <c r="M318" s="315">
        <v>8.27</v>
      </c>
      <c r="N318" s="315">
        <v>8.43</v>
      </c>
      <c r="O318" s="315">
        <v>9.01</v>
      </c>
      <c r="P318" s="314">
        <v>5</v>
      </c>
      <c r="Q318" s="316"/>
      <c r="R318" s="317" t="str">
        <f t="shared" si="65"/>
        <v>-</v>
      </c>
      <c r="S318" s="318">
        <f t="shared" si="66"/>
        <v>0</v>
      </c>
      <c r="T318" s="305" t="s">
        <v>1868</v>
      </c>
      <c r="U318" s="272" t="s">
        <v>1647</v>
      </c>
      <c r="V318" s="273" t="s">
        <v>1778</v>
      </c>
      <c r="W318" s="223">
        <f>IF($B$32=1,,ROUNDUP(Таблица33[[#This Row],[Заказ корней, шт.
↓]]/5,0))</f>
        <v>0</v>
      </c>
      <c r="X318" s="202"/>
      <c r="Y318" s="224"/>
      <c r="Z318" s="240" t="s">
        <v>910</v>
      </c>
      <c r="AA318" s="164">
        <v>70</v>
      </c>
      <c r="AB318" s="164" t="s">
        <v>859</v>
      </c>
      <c r="AC318" s="3" t="s">
        <v>854</v>
      </c>
      <c r="AD318" s="3"/>
      <c r="AE318" s="63" t="s">
        <v>1318</v>
      </c>
      <c r="AF318" s="241" t="s">
        <v>1434</v>
      </c>
      <c r="AG318" s="170" t="str">
        <f>IF(MOD(Таблица33[[#This Row],[Заказ корней, шт.
↓]],Таблица33[[#This Row],[Кратность заказа]])&gt;0,"Ошибка!","")</f>
        <v/>
      </c>
    </row>
    <row r="319" spans="1:33" s="37" customFormat="1" ht="15" customHeight="1">
      <c r="A319" s="48"/>
      <c r="B319" s="116" t="s">
        <v>1864</v>
      </c>
      <c r="C319" s="54" t="s">
        <v>1234</v>
      </c>
      <c r="D319" s="174" t="s">
        <v>901</v>
      </c>
      <c r="E319" s="261"/>
      <c r="F319" s="176" t="s">
        <v>1251</v>
      </c>
      <c r="G319" s="169" t="s">
        <v>121</v>
      </c>
      <c r="H319" s="187"/>
      <c r="I319" s="55" t="s">
        <v>1330</v>
      </c>
      <c r="J319" s="56">
        <v>40</v>
      </c>
      <c r="K319" s="56" t="s">
        <v>1337</v>
      </c>
      <c r="L319" s="125">
        <v>764</v>
      </c>
      <c r="M319" s="125">
        <v>785</v>
      </c>
      <c r="N319" s="125">
        <v>800</v>
      </c>
      <c r="O319" s="125">
        <v>855</v>
      </c>
      <c r="P319" s="56">
        <v>5</v>
      </c>
      <c r="Q319" s="172"/>
      <c r="R319" s="57" t="str">
        <f t="shared" si="65"/>
        <v>-</v>
      </c>
      <c r="S319" s="65">
        <f t="shared" si="66"/>
        <v>0</v>
      </c>
      <c r="T319" s="258" t="s">
        <v>842</v>
      </c>
      <c r="U319" s="272" t="s">
        <v>1647</v>
      </c>
      <c r="V319" s="273" t="s">
        <v>1778</v>
      </c>
      <c r="W319" s="223">
        <f>IF($B$32=1,,ROUNDUP(Таблица33[[#This Row],[Заказ корней, шт.
↓]]/5,0))</f>
        <v>0</v>
      </c>
      <c r="X319" s="202"/>
      <c r="Y319" s="224"/>
      <c r="Z319" s="240" t="s">
        <v>910</v>
      </c>
      <c r="AA319" s="164">
        <v>70</v>
      </c>
      <c r="AB319" s="164" t="s">
        <v>859</v>
      </c>
      <c r="AC319" s="3" t="s">
        <v>854</v>
      </c>
      <c r="AD319" s="3"/>
      <c r="AE319" s="63" t="s">
        <v>1318</v>
      </c>
      <c r="AF319" s="241" t="s">
        <v>1434</v>
      </c>
      <c r="AG319" s="170" t="str">
        <f>IF(MOD(Таблица33[[#This Row],[Заказ корней, шт.
↓]],Таблица33[[#This Row],[Кратность заказа]])&gt;0,"Ошибка!","")</f>
        <v/>
      </c>
    </row>
    <row r="320" spans="1:33" s="37" customFormat="1" ht="15" customHeight="1">
      <c r="A320" s="48"/>
      <c r="B320" s="116" t="s">
        <v>1864</v>
      </c>
      <c r="C320" s="54" t="s">
        <v>991</v>
      </c>
      <c r="D320" s="174" t="s">
        <v>816</v>
      </c>
      <c r="E320" s="261"/>
      <c r="F320" s="176" t="s">
        <v>1253</v>
      </c>
      <c r="G320" s="169" t="s">
        <v>849</v>
      </c>
      <c r="H320" s="187"/>
      <c r="I320" s="55" t="s">
        <v>1330</v>
      </c>
      <c r="J320" s="56">
        <v>35</v>
      </c>
      <c r="K320" s="56" t="s">
        <v>1336</v>
      </c>
      <c r="L320" s="126">
        <v>35.089999999999996</v>
      </c>
      <c r="M320" s="126">
        <v>35.43</v>
      </c>
      <c r="N320" s="126">
        <v>35.769999999999996</v>
      </c>
      <c r="O320" s="126">
        <v>36.839999999999996</v>
      </c>
      <c r="P320" s="56">
        <v>3</v>
      </c>
      <c r="Q320" s="172"/>
      <c r="R320" s="57" t="str">
        <f t="shared" si="65"/>
        <v>-</v>
      </c>
      <c r="S320" s="58">
        <f t="shared" si="66"/>
        <v>0</v>
      </c>
      <c r="T320" s="259" t="s">
        <v>1870</v>
      </c>
      <c r="U320" s="272" t="s">
        <v>1648</v>
      </c>
      <c r="V320" s="273" t="s">
        <v>1779</v>
      </c>
      <c r="W320" s="223">
        <f>IF($B$32=1,,ROUNDUP(Таблица33[[#This Row],[Заказ корней, шт.
↓]]/5,0))</f>
        <v>0</v>
      </c>
      <c r="X320" s="202"/>
      <c r="Y320" s="224"/>
      <c r="Z320" s="240" t="s">
        <v>904</v>
      </c>
      <c r="AA320" s="164">
        <v>90</v>
      </c>
      <c r="AB320" s="164">
        <v>18</v>
      </c>
      <c r="AC320" s="3" t="s">
        <v>854</v>
      </c>
      <c r="AD320" s="3"/>
      <c r="AE320" s="63"/>
      <c r="AF320" s="241" t="s">
        <v>1435</v>
      </c>
      <c r="AG320" s="170" t="str">
        <f>IF(MOD(Таблица33[[#This Row],[Заказ корней, шт.
↓]],Таблица33[[#This Row],[Кратность заказа]])&gt;0,"Ошибка!","")</f>
        <v/>
      </c>
    </row>
    <row r="321" spans="1:33" s="37" customFormat="1" ht="15" customHeight="1">
      <c r="A321" s="48"/>
      <c r="B321" s="116" t="s">
        <v>1864</v>
      </c>
      <c r="C321" s="54" t="s">
        <v>1235</v>
      </c>
      <c r="D321" s="174" t="s">
        <v>816</v>
      </c>
      <c r="E321" s="261"/>
      <c r="F321" s="176" t="s">
        <v>1253</v>
      </c>
      <c r="G321" s="169" t="s">
        <v>286</v>
      </c>
      <c r="H321" s="187"/>
      <c r="I321" s="55" t="s">
        <v>1330</v>
      </c>
      <c r="J321" s="56">
        <v>30</v>
      </c>
      <c r="K321" s="56" t="s">
        <v>1336</v>
      </c>
      <c r="L321" s="126">
        <v>46.489999999999995</v>
      </c>
      <c r="M321" s="126">
        <v>46.94</v>
      </c>
      <c r="N321" s="126">
        <v>47.39</v>
      </c>
      <c r="O321" s="126">
        <v>48.81</v>
      </c>
      <c r="P321" s="56">
        <v>3</v>
      </c>
      <c r="Q321" s="172"/>
      <c r="R321" s="57" t="str">
        <f t="shared" si="65"/>
        <v>-</v>
      </c>
      <c r="S321" s="58">
        <f t="shared" si="66"/>
        <v>0</v>
      </c>
      <c r="T321" s="259" t="s">
        <v>1870</v>
      </c>
      <c r="U321" s="272" t="s">
        <v>1649</v>
      </c>
      <c r="V321" s="273" t="s">
        <v>1780</v>
      </c>
      <c r="W321" s="223">
        <f>IF($B$32=1,,ROUNDUP(Таблица33[[#This Row],[Заказ корней, шт.
↓]]/5,0))</f>
        <v>0</v>
      </c>
      <c r="X321" s="202"/>
      <c r="Y321" s="224"/>
      <c r="Z321" s="240" t="s">
        <v>805</v>
      </c>
      <c r="AA321" s="164" t="s">
        <v>892</v>
      </c>
      <c r="AB321" s="164" t="s">
        <v>806</v>
      </c>
      <c r="AC321" s="3" t="s">
        <v>854</v>
      </c>
      <c r="AD321" s="3"/>
      <c r="AE321" s="63" t="s">
        <v>1313</v>
      </c>
      <c r="AF321" s="241" t="s">
        <v>1436</v>
      </c>
      <c r="AG321" s="170" t="str">
        <f>IF(MOD(Таблица33[[#This Row],[Заказ корней, шт.
↓]],Таблица33[[#This Row],[Кратность заказа]])&gt;0,"Ошибка!","")</f>
        <v/>
      </c>
    </row>
    <row r="322" spans="1:33" s="37" customFormat="1" ht="15" customHeight="1">
      <c r="A322" s="48"/>
      <c r="B322" s="116" t="s">
        <v>1864</v>
      </c>
      <c r="C322" s="54" t="s">
        <v>975</v>
      </c>
      <c r="D322" s="174" t="s">
        <v>816</v>
      </c>
      <c r="E322" s="261"/>
      <c r="F322" s="176" t="s">
        <v>1252</v>
      </c>
      <c r="G322" s="169" t="s">
        <v>201</v>
      </c>
      <c r="H322" s="187"/>
      <c r="I322" s="55" t="s">
        <v>1328</v>
      </c>
      <c r="J322" s="56">
        <v>60</v>
      </c>
      <c r="K322" s="56" t="s">
        <v>1336</v>
      </c>
      <c r="L322" s="126">
        <v>4.0199999999999996</v>
      </c>
      <c r="M322" s="126">
        <v>4.13</v>
      </c>
      <c r="N322" s="126">
        <v>4.21</v>
      </c>
      <c r="O322" s="126">
        <v>4.5</v>
      </c>
      <c r="P322" s="56">
        <v>5</v>
      </c>
      <c r="Q322" s="172"/>
      <c r="R322" s="57" t="str">
        <f t="shared" si="65"/>
        <v>-</v>
      </c>
      <c r="S322" s="58">
        <f t="shared" si="66"/>
        <v>0</v>
      </c>
      <c r="T322" s="258" t="s">
        <v>842</v>
      </c>
      <c r="U322" s="272" t="s">
        <v>1650</v>
      </c>
      <c r="V322" s="273" t="s">
        <v>1781</v>
      </c>
      <c r="W322" s="223">
        <f>IF($B$32=1,,ROUNDUP(Таблица33[[#This Row],[Заказ корней, шт.
↓]]/5,0))</f>
        <v>0</v>
      </c>
      <c r="X322" s="202"/>
      <c r="Y322" s="224"/>
      <c r="Z322" s="240" t="s">
        <v>910</v>
      </c>
      <c r="AA322" s="164" t="s">
        <v>881</v>
      </c>
      <c r="AB322" s="164" t="s">
        <v>806</v>
      </c>
      <c r="AC322" s="3" t="s">
        <v>854</v>
      </c>
      <c r="AD322" s="3" t="s">
        <v>878</v>
      </c>
      <c r="AE322" s="63" t="s">
        <v>976</v>
      </c>
      <c r="AF322" s="241" t="s">
        <v>1437</v>
      </c>
      <c r="AG322" s="170" t="str">
        <f>IF(MOD(Таблица33[[#This Row],[Заказ корней, шт.
↓]],Таблица33[[#This Row],[Кратность заказа]])&gt;0,"Ошибка!","")</f>
        <v/>
      </c>
    </row>
    <row r="323" spans="1:33" s="37" customFormat="1" ht="15" hidden="1" customHeight="1">
      <c r="A323" s="48"/>
      <c r="B323" s="306" t="s">
        <v>1866</v>
      </c>
      <c r="C323" s="307" t="s">
        <v>1236</v>
      </c>
      <c r="D323" s="308" t="s">
        <v>816</v>
      </c>
      <c r="E323" s="319"/>
      <c r="F323" s="310" t="s">
        <v>1252</v>
      </c>
      <c r="G323" s="311" t="s">
        <v>201</v>
      </c>
      <c r="H323" s="320"/>
      <c r="I323" s="313" t="s">
        <v>1330</v>
      </c>
      <c r="J323" s="314">
        <v>50</v>
      </c>
      <c r="K323" s="314" t="s">
        <v>1336</v>
      </c>
      <c r="L323" s="315">
        <v>5.31</v>
      </c>
      <c r="M323" s="315">
        <v>5.45</v>
      </c>
      <c r="N323" s="315">
        <v>5.56</v>
      </c>
      <c r="O323" s="315">
        <v>5.9399999999999995</v>
      </c>
      <c r="P323" s="314">
        <v>5</v>
      </c>
      <c r="Q323" s="316"/>
      <c r="R323" s="317" t="str">
        <f t="shared" si="65"/>
        <v>-</v>
      </c>
      <c r="S323" s="318">
        <f t="shared" si="66"/>
        <v>0</v>
      </c>
      <c r="T323" s="305" t="s">
        <v>1868</v>
      </c>
      <c r="U323" s="272" t="s">
        <v>1650</v>
      </c>
      <c r="V323" s="273" t="s">
        <v>1781</v>
      </c>
      <c r="W323" s="223">
        <f>IF($B$32=1,,ROUNDUP(Таблица33[[#This Row],[Заказ корней, шт.
↓]]/5,0))</f>
        <v>0</v>
      </c>
      <c r="X323" s="202"/>
      <c r="Y323" s="224"/>
      <c r="Z323" s="240" t="s">
        <v>910</v>
      </c>
      <c r="AA323" s="164" t="s">
        <v>881</v>
      </c>
      <c r="AB323" s="164" t="s">
        <v>806</v>
      </c>
      <c r="AC323" s="3" t="s">
        <v>854</v>
      </c>
      <c r="AD323" s="3" t="s">
        <v>878</v>
      </c>
      <c r="AE323" s="63" t="s">
        <v>976</v>
      </c>
      <c r="AF323" s="241" t="s">
        <v>1437</v>
      </c>
      <c r="AG323" s="170" t="str">
        <f>IF(MOD(Таблица33[[#This Row],[Заказ корней, шт.
↓]],Таблица33[[#This Row],[Кратность заказа]])&gt;0,"Ошибка!","")</f>
        <v/>
      </c>
    </row>
    <row r="324" spans="1:33" s="37" customFormat="1" ht="15" customHeight="1">
      <c r="A324" s="48"/>
      <c r="B324" s="116" t="s">
        <v>1864</v>
      </c>
      <c r="C324" s="54" t="s">
        <v>949</v>
      </c>
      <c r="D324" s="174" t="s">
        <v>816</v>
      </c>
      <c r="E324" s="261"/>
      <c r="F324" s="176" t="s">
        <v>1253</v>
      </c>
      <c r="G324" s="169" t="s">
        <v>288</v>
      </c>
      <c r="H324" s="187"/>
      <c r="I324" s="55" t="s">
        <v>1330</v>
      </c>
      <c r="J324" s="56">
        <v>35</v>
      </c>
      <c r="K324" s="56" t="s">
        <v>1336</v>
      </c>
      <c r="L324" s="126">
        <v>26.490000000000002</v>
      </c>
      <c r="M324" s="126">
        <v>26.990000000000002</v>
      </c>
      <c r="N324" s="126">
        <v>27.76</v>
      </c>
      <c r="O324" s="126">
        <v>28.87</v>
      </c>
      <c r="P324" s="56">
        <v>3</v>
      </c>
      <c r="Q324" s="172"/>
      <c r="R324" s="57" t="str">
        <f t="shared" si="65"/>
        <v>-</v>
      </c>
      <c r="S324" s="58">
        <f t="shared" si="66"/>
        <v>0</v>
      </c>
      <c r="T324" s="259" t="s">
        <v>1870</v>
      </c>
      <c r="U324" s="272" t="s">
        <v>1651</v>
      </c>
      <c r="V324" s="273" t="s">
        <v>1782</v>
      </c>
      <c r="W324" s="223">
        <f>IF($B$32=1,,ROUNDUP(Таблица33[[#This Row],[Заказ корней, шт.
↓]]/5,0))</f>
        <v>0</v>
      </c>
      <c r="X324" s="202"/>
      <c r="Y324" s="224"/>
      <c r="Z324" s="240" t="s">
        <v>805</v>
      </c>
      <c r="AA324" s="164">
        <v>90</v>
      </c>
      <c r="AB324" s="164" t="s">
        <v>806</v>
      </c>
      <c r="AC324" s="3" t="s">
        <v>854</v>
      </c>
      <c r="AD324" s="3"/>
      <c r="AE324" s="63" t="s">
        <v>1319</v>
      </c>
      <c r="AF324" s="241" t="s">
        <v>1354</v>
      </c>
      <c r="AG324" s="170" t="str">
        <f>IF(MOD(Таблица33[[#This Row],[Заказ корней, шт.
↓]],Таблица33[[#This Row],[Кратность заказа]])&gt;0,"Ошибка!","")</f>
        <v/>
      </c>
    </row>
    <row r="325" spans="1:33" s="37" customFormat="1" ht="15" customHeight="1">
      <c r="A325" s="48"/>
      <c r="B325" s="116" t="s">
        <v>1864</v>
      </c>
      <c r="C325" s="54" t="s">
        <v>1199</v>
      </c>
      <c r="D325" s="174" t="s">
        <v>816</v>
      </c>
      <c r="E325" s="261"/>
      <c r="F325" s="176" t="s">
        <v>1253</v>
      </c>
      <c r="G325" s="169" t="s">
        <v>221</v>
      </c>
      <c r="H325" s="187"/>
      <c r="I325" s="55" t="s">
        <v>1330</v>
      </c>
      <c r="J325" s="56">
        <v>35</v>
      </c>
      <c r="K325" s="56" t="s">
        <v>1336</v>
      </c>
      <c r="L325" s="126">
        <v>19.450000000000003</v>
      </c>
      <c r="M325" s="126">
        <v>19.82</v>
      </c>
      <c r="N325" s="126">
        <v>20.39</v>
      </c>
      <c r="O325" s="126">
        <v>21.200000000000003</v>
      </c>
      <c r="P325" s="56">
        <v>5</v>
      </c>
      <c r="Q325" s="172"/>
      <c r="R325" s="57" t="str">
        <f>IF(Q325/J325=0,"-",Q325/J325)</f>
        <v>-</v>
      </c>
      <c r="S325" s="58">
        <f>IF(Q325&lt;10,O325*Q325,IF(Q325&lt;15,N325*Q325,IF(Q325&lt;J325,M325*Q325,L325*Q325)))</f>
        <v>0</v>
      </c>
      <c r="T325" s="259" t="s">
        <v>1870</v>
      </c>
      <c r="U325" s="272" t="s">
        <v>1652</v>
      </c>
      <c r="V325" s="273" t="s">
        <v>1783</v>
      </c>
      <c r="W325" s="223">
        <f>IF($B$32=1,,ROUNDUP(Таблица33[[#This Row],[Заказ корней, шт.
↓]]/5,0))</f>
        <v>0</v>
      </c>
      <c r="X325" s="202"/>
      <c r="Y325" s="224"/>
      <c r="Z325" s="240" t="s">
        <v>929</v>
      </c>
      <c r="AA325" s="164" t="s">
        <v>884</v>
      </c>
      <c r="AB325" s="164" t="s">
        <v>907</v>
      </c>
      <c r="AC325" s="3" t="s">
        <v>854</v>
      </c>
      <c r="AD325" s="3"/>
      <c r="AE325" s="63"/>
      <c r="AF325" s="241" t="s">
        <v>1417</v>
      </c>
      <c r="AG325" s="170" t="str">
        <f>IF(MOD(Таблица33[[#This Row],[Заказ корней, шт.
↓]],Таблица33[[#This Row],[Кратность заказа]])&gt;0,"Ошибка!","")</f>
        <v/>
      </c>
    </row>
    <row r="326" spans="1:33" s="37" customFormat="1" ht="15" customHeight="1">
      <c r="A326" s="48"/>
      <c r="B326" s="116" t="s">
        <v>1864</v>
      </c>
      <c r="C326" s="54" t="s">
        <v>1049</v>
      </c>
      <c r="D326" s="174" t="s">
        <v>901</v>
      </c>
      <c r="E326" s="261"/>
      <c r="F326" s="176" t="s">
        <v>1252</v>
      </c>
      <c r="G326" s="169" t="s">
        <v>128</v>
      </c>
      <c r="H326" s="187"/>
      <c r="I326" s="55" t="s">
        <v>1328</v>
      </c>
      <c r="J326" s="56">
        <v>60</v>
      </c>
      <c r="K326" s="56" t="s">
        <v>1337</v>
      </c>
      <c r="L326" s="125">
        <v>525</v>
      </c>
      <c r="M326" s="125">
        <v>539</v>
      </c>
      <c r="N326" s="125">
        <v>549</v>
      </c>
      <c r="O326" s="125">
        <v>587</v>
      </c>
      <c r="P326" s="56">
        <v>5</v>
      </c>
      <c r="Q326" s="172"/>
      <c r="R326" s="57" t="str">
        <f t="shared" si="65"/>
        <v>-</v>
      </c>
      <c r="S326" s="65">
        <f t="shared" si="66"/>
        <v>0</v>
      </c>
      <c r="T326" s="258" t="s">
        <v>842</v>
      </c>
      <c r="U326" s="272" t="s">
        <v>1653</v>
      </c>
      <c r="V326" s="273" t="s">
        <v>1784</v>
      </c>
      <c r="W326" s="223">
        <f>IF($B$32=1,,ROUNDUP(Таблица33[[#This Row],[Заказ корней, шт.
↓]]/5,0))</f>
        <v>0</v>
      </c>
      <c r="X326" s="202"/>
      <c r="Y326" s="224"/>
      <c r="Z326" s="240" t="s">
        <v>904</v>
      </c>
      <c r="AA326" s="164" t="s">
        <v>869</v>
      </c>
      <c r="AB326" s="164" t="s">
        <v>907</v>
      </c>
      <c r="AC326" s="3" t="s">
        <v>854</v>
      </c>
      <c r="AD326" s="3"/>
      <c r="AE326" s="63"/>
      <c r="AF326" s="241" t="s">
        <v>1479</v>
      </c>
      <c r="AG326" s="170" t="str">
        <f>IF(MOD(Таблица33[[#This Row],[Заказ корней, шт.
↓]],Таблица33[[#This Row],[Кратность заказа]])&gt;0,"Ошибка!","")</f>
        <v/>
      </c>
    </row>
    <row r="327" spans="1:33" s="37" customFormat="1" ht="15" customHeight="1">
      <c r="A327" s="48"/>
      <c r="B327" s="116" t="s">
        <v>1864</v>
      </c>
      <c r="C327" s="54" t="s">
        <v>1237</v>
      </c>
      <c r="D327" s="174" t="s">
        <v>816</v>
      </c>
      <c r="E327" s="261"/>
      <c r="F327" s="176" t="s">
        <v>1253</v>
      </c>
      <c r="G327" s="169" t="s">
        <v>267</v>
      </c>
      <c r="H327" s="187"/>
      <c r="I327" s="55" t="s">
        <v>1330</v>
      </c>
      <c r="J327" s="56">
        <v>35</v>
      </c>
      <c r="K327" s="56" t="s">
        <v>1336</v>
      </c>
      <c r="L327" s="126">
        <v>16.66</v>
      </c>
      <c r="M327" s="126">
        <v>17.12</v>
      </c>
      <c r="N327" s="126">
        <v>17.430000000000003</v>
      </c>
      <c r="O327" s="126">
        <v>18.650000000000002</v>
      </c>
      <c r="P327" s="56">
        <v>5</v>
      </c>
      <c r="Q327" s="172"/>
      <c r="R327" s="57" t="str">
        <f t="shared" si="65"/>
        <v>-</v>
      </c>
      <c r="S327" s="58">
        <f t="shared" si="66"/>
        <v>0</v>
      </c>
      <c r="T327" s="258" t="s">
        <v>842</v>
      </c>
      <c r="U327" s="272" t="s">
        <v>1654</v>
      </c>
      <c r="V327" s="273" t="s">
        <v>1785</v>
      </c>
      <c r="W327" s="223">
        <f>IF($B$32=1,,ROUNDUP(Таблица33[[#This Row],[Заказ корней, шт.
↓]]/5,0))</f>
        <v>0</v>
      </c>
      <c r="X327" s="202"/>
      <c r="Y327" s="224"/>
      <c r="Z327" s="240" t="s">
        <v>904</v>
      </c>
      <c r="AA327" s="164" t="s">
        <v>869</v>
      </c>
      <c r="AB327" s="164" t="s">
        <v>907</v>
      </c>
      <c r="AC327" s="3" t="s">
        <v>854</v>
      </c>
      <c r="AD327" s="3"/>
      <c r="AE327" s="63"/>
      <c r="AF327" s="241" t="s">
        <v>1439</v>
      </c>
      <c r="AG327" s="170" t="str">
        <f>IF(MOD(Таблица33[[#This Row],[Заказ корней, шт.
↓]],Таблица33[[#This Row],[Кратность заказа]])&gt;0,"Ошибка!","")</f>
        <v/>
      </c>
    </row>
    <row r="328" spans="1:33" s="53" customFormat="1" ht="21" customHeight="1">
      <c r="A328" s="48"/>
      <c r="B328" s="145"/>
      <c r="C328" s="146"/>
      <c r="D328" s="146"/>
      <c r="E328" s="260"/>
      <c r="F328" s="159" t="s">
        <v>853</v>
      </c>
      <c r="G328" s="160"/>
      <c r="H328" s="186"/>
      <c r="I328" s="148"/>
      <c r="J328" s="149"/>
      <c r="K328" s="149"/>
      <c r="L328" s="150"/>
      <c r="M328" s="150"/>
      <c r="N328" s="150"/>
      <c r="O328" s="150"/>
      <c r="P328" s="149"/>
      <c r="Q328" s="161"/>
      <c r="R328" s="151"/>
      <c r="S328" s="152"/>
      <c r="T328" s="222"/>
      <c r="U328" s="153"/>
      <c r="V328" s="153"/>
      <c r="W328" s="221"/>
      <c r="X328" s="153"/>
      <c r="Y328" s="222"/>
      <c r="Z328" s="238"/>
      <c r="AA328" s="165"/>
      <c r="AB328" s="165"/>
      <c r="AC328" s="155"/>
      <c r="AD328" s="155"/>
      <c r="AE328" s="154"/>
      <c r="AF328" s="239"/>
      <c r="AG328" s="170"/>
    </row>
    <row r="329" spans="1:33" s="37" customFormat="1" ht="15" hidden="1" customHeight="1">
      <c r="A329" s="48"/>
      <c r="B329" s="306" t="s">
        <v>1866</v>
      </c>
      <c r="C329" s="307" t="s">
        <v>1238</v>
      </c>
      <c r="D329" s="308" t="s">
        <v>816</v>
      </c>
      <c r="E329" s="319"/>
      <c r="F329" s="310" t="s">
        <v>1252</v>
      </c>
      <c r="G329" s="311" t="s">
        <v>238</v>
      </c>
      <c r="H329" s="320"/>
      <c r="I329" s="313" t="s">
        <v>1328</v>
      </c>
      <c r="J329" s="314">
        <v>50</v>
      </c>
      <c r="K329" s="314" t="s">
        <v>1336</v>
      </c>
      <c r="L329" s="315">
        <v>6.59</v>
      </c>
      <c r="M329" s="315">
        <v>6.7799999999999994</v>
      </c>
      <c r="N329" s="315">
        <v>6.8999999999999995</v>
      </c>
      <c r="O329" s="315">
        <v>7.38</v>
      </c>
      <c r="P329" s="314">
        <v>5</v>
      </c>
      <c r="Q329" s="316"/>
      <c r="R329" s="317" t="str">
        <f t="shared" si="65"/>
        <v>-</v>
      </c>
      <c r="S329" s="318">
        <f t="shared" si="66"/>
        <v>0</v>
      </c>
      <c r="T329" s="305" t="s">
        <v>1868</v>
      </c>
      <c r="U329" s="272" t="s">
        <v>1655</v>
      </c>
      <c r="V329" s="273" t="s">
        <v>1786</v>
      </c>
      <c r="W329" s="223">
        <f>IF($B$32=1,,ROUNDUP(Таблица33[[#This Row],[Заказ корней, шт.
↓]]/5,0))</f>
        <v>0</v>
      </c>
      <c r="X329" s="202"/>
      <c r="Y329" s="224"/>
      <c r="Z329" s="240" t="s">
        <v>807</v>
      </c>
      <c r="AA329" s="164">
        <v>70</v>
      </c>
      <c r="AB329" s="164" t="s">
        <v>907</v>
      </c>
      <c r="AC329" s="3" t="s">
        <v>854</v>
      </c>
      <c r="AD329" s="3" t="s">
        <v>878</v>
      </c>
      <c r="AE329" s="63"/>
      <c r="AF329" s="241" t="s">
        <v>1415</v>
      </c>
      <c r="AG329" s="170" t="str">
        <f>IF(MOD(Таблица33[[#This Row],[Заказ корней, шт.
↓]],Таблица33[[#This Row],[Кратность заказа]])&gt;0,"Ошибка!","")</f>
        <v/>
      </c>
    </row>
    <row r="330" spans="1:33" s="37" customFormat="1" ht="15" hidden="1" customHeight="1">
      <c r="A330" s="48"/>
      <c r="B330" s="306" t="s">
        <v>1867</v>
      </c>
      <c r="C330" s="307" t="s">
        <v>951</v>
      </c>
      <c r="D330" s="308" t="s">
        <v>901</v>
      </c>
      <c r="E330" s="319"/>
      <c r="F330" s="310" t="s">
        <v>1251</v>
      </c>
      <c r="G330" s="311" t="s">
        <v>101</v>
      </c>
      <c r="H330" s="320"/>
      <c r="I330" s="313" t="s">
        <v>1328</v>
      </c>
      <c r="J330" s="314">
        <v>60</v>
      </c>
      <c r="K330" s="314" t="s">
        <v>1337</v>
      </c>
      <c r="L330" s="322">
        <v>678</v>
      </c>
      <c r="M330" s="322">
        <v>697</v>
      </c>
      <c r="N330" s="322">
        <v>710</v>
      </c>
      <c r="O330" s="322">
        <v>759</v>
      </c>
      <c r="P330" s="314">
        <v>5</v>
      </c>
      <c r="Q330" s="316"/>
      <c r="R330" s="317" t="str">
        <f>IF(Q330/J330=0,"-",Q330/J330)</f>
        <v>-</v>
      </c>
      <c r="S330" s="323">
        <f>IF(Q330&lt;10,O330*Q330,IF(Q330&lt;15,N330*Q330,IF(Q330&lt;J330,M330*Q330,L330*Q330)))</f>
        <v>0</v>
      </c>
      <c r="T330" s="305" t="s">
        <v>1868</v>
      </c>
      <c r="U330" s="272" t="s">
        <v>1656</v>
      </c>
      <c r="V330" s="273" t="s">
        <v>1787</v>
      </c>
      <c r="W330" s="223">
        <f>IF($B$32=1,,ROUNDUP(Таблица33[[#This Row],[Заказ корней, шт.
↓]]/5,0))</f>
        <v>0</v>
      </c>
      <c r="X330" s="202"/>
      <c r="Y330" s="224"/>
      <c r="Z330" s="240" t="s">
        <v>805</v>
      </c>
      <c r="AA330" s="164" t="s">
        <v>1025</v>
      </c>
      <c r="AB330" s="164" t="s">
        <v>907</v>
      </c>
      <c r="AC330" s="3" t="s">
        <v>854</v>
      </c>
      <c r="AD330" s="3"/>
      <c r="AE330" s="63"/>
      <c r="AF330" s="241" t="s">
        <v>1413</v>
      </c>
      <c r="AG330" s="170" t="str">
        <f>IF(MOD(Таблица33[[#This Row],[Заказ корней, шт.
↓]],Таблица33[[#This Row],[Кратность заказа]])&gt;0,"Ошибка!","")</f>
        <v/>
      </c>
    </row>
    <row r="331" spans="1:33" s="37" customFormat="1" ht="15" hidden="1" customHeight="1">
      <c r="A331" s="48"/>
      <c r="B331" s="306" t="s">
        <v>1867</v>
      </c>
      <c r="C331" s="307" t="s">
        <v>1194</v>
      </c>
      <c r="D331" s="308" t="s">
        <v>816</v>
      </c>
      <c r="E331" s="319"/>
      <c r="F331" s="310" t="s">
        <v>1251</v>
      </c>
      <c r="G331" s="311" t="s">
        <v>101</v>
      </c>
      <c r="H331" s="320"/>
      <c r="I331" s="313" t="s">
        <v>1330</v>
      </c>
      <c r="J331" s="314">
        <v>35</v>
      </c>
      <c r="K331" s="314" t="s">
        <v>1336</v>
      </c>
      <c r="L331" s="315">
        <v>9.64</v>
      </c>
      <c r="M331" s="315">
        <v>9.9</v>
      </c>
      <c r="N331" s="315">
        <v>10.09</v>
      </c>
      <c r="O331" s="315">
        <v>10.79</v>
      </c>
      <c r="P331" s="314">
        <v>5</v>
      </c>
      <c r="Q331" s="316"/>
      <c r="R331" s="317" t="str">
        <f>IF(Q331/J331=0,"-",Q331/J331)</f>
        <v>-</v>
      </c>
      <c r="S331" s="318">
        <f>IF(Q331&lt;10,O331*Q331,IF(Q331&lt;15,N331*Q331,IF(Q331&lt;J331,M331*Q331,L331*Q331)))</f>
        <v>0</v>
      </c>
      <c r="T331" s="305" t="s">
        <v>1868</v>
      </c>
      <c r="U331" s="272" t="s">
        <v>1656</v>
      </c>
      <c r="V331" s="273" t="s">
        <v>1787</v>
      </c>
      <c r="W331" s="223">
        <f>IF($B$32=1,,ROUNDUP(Таблица33[[#This Row],[Заказ корней, шт.
↓]]/5,0))</f>
        <v>0</v>
      </c>
      <c r="X331" s="202"/>
      <c r="Y331" s="224"/>
      <c r="Z331" s="240" t="s">
        <v>805</v>
      </c>
      <c r="AA331" s="164" t="s">
        <v>1025</v>
      </c>
      <c r="AB331" s="164" t="s">
        <v>907</v>
      </c>
      <c r="AC331" s="3" t="s">
        <v>854</v>
      </c>
      <c r="AD331" s="3"/>
      <c r="AE331" s="63"/>
      <c r="AF331" s="241" t="s">
        <v>1413</v>
      </c>
      <c r="AG331" s="170" t="str">
        <f>IF(MOD(Таблица33[[#This Row],[Заказ корней, шт.
↓]],Таблица33[[#This Row],[Кратность заказа]])&gt;0,"Ошибка!","")</f>
        <v/>
      </c>
    </row>
    <row r="332" spans="1:33" s="37" customFormat="1" ht="15" customHeight="1">
      <c r="A332" s="48"/>
      <c r="B332" s="116" t="s">
        <v>1864</v>
      </c>
      <c r="C332" s="54" t="s">
        <v>1840</v>
      </c>
      <c r="D332" s="174" t="s">
        <v>816</v>
      </c>
      <c r="E332" s="261"/>
      <c r="F332" s="176" t="s">
        <v>1251</v>
      </c>
      <c r="G332" s="169" t="s">
        <v>101</v>
      </c>
      <c r="H332" s="187"/>
      <c r="I332" s="55" t="s">
        <v>1330</v>
      </c>
      <c r="J332" s="56">
        <v>40</v>
      </c>
      <c r="K332" s="56" t="s">
        <v>1336</v>
      </c>
      <c r="L332" s="126">
        <v>9.64</v>
      </c>
      <c r="M332" s="126">
        <v>9.9</v>
      </c>
      <c r="N332" s="126">
        <v>10.09</v>
      </c>
      <c r="O332" s="126">
        <v>10.79</v>
      </c>
      <c r="P332" s="56">
        <v>5</v>
      </c>
      <c r="Q332" s="172"/>
      <c r="R332" s="57" t="str">
        <f>IF(Q332/J332=0,"-",Q332/J332)</f>
        <v>-</v>
      </c>
      <c r="S332" s="58">
        <f>IF(Q332&lt;10,O332*Q332,IF(Q332&lt;15,N332*Q332,IF(Q332&lt;J332,M332*Q332,L332*Q332)))</f>
        <v>0</v>
      </c>
      <c r="T332" s="259" t="s">
        <v>1870</v>
      </c>
      <c r="U332" s="272" t="s">
        <v>1656</v>
      </c>
      <c r="V332" s="273" t="s">
        <v>1787</v>
      </c>
      <c r="W332" s="223">
        <f>IF($B$32=1,,ROUNDUP(Таблица33[[#This Row],[Заказ корней, шт.
↓]]/5,0))</f>
        <v>0</v>
      </c>
      <c r="X332" s="202"/>
      <c r="Y332" s="224"/>
      <c r="Z332" s="240" t="s">
        <v>805</v>
      </c>
      <c r="AA332" s="164" t="s">
        <v>1025</v>
      </c>
      <c r="AB332" s="164" t="s">
        <v>907</v>
      </c>
      <c r="AC332" s="3" t="s">
        <v>854</v>
      </c>
      <c r="AD332" s="3"/>
      <c r="AE332" s="63"/>
      <c r="AF332" s="241" t="s">
        <v>1413</v>
      </c>
      <c r="AG332" s="170" t="str">
        <f>IF(MOD(Таблица33[[#This Row],[Заказ корней, шт.
↓]],Таблица33[[#This Row],[Кратность заказа]])&gt;0,"Ошибка!","")</f>
        <v/>
      </c>
    </row>
    <row r="333" spans="1:33" s="37" customFormat="1" ht="15" customHeight="1">
      <c r="A333" s="48"/>
      <c r="B333" s="116" t="s">
        <v>1864</v>
      </c>
      <c r="C333" s="54" t="s">
        <v>970</v>
      </c>
      <c r="D333" s="174" t="s">
        <v>901</v>
      </c>
      <c r="E333" s="261"/>
      <c r="F333" s="176" t="s">
        <v>1252</v>
      </c>
      <c r="G333" s="169" t="s">
        <v>228</v>
      </c>
      <c r="H333" s="187"/>
      <c r="I333" s="55" t="s">
        <v>1328</v>
      </c>
      <c r="J333" s="56">
        <v>60</v>
      </c>
      <c r="K333" s="56" t="s">
        <v>1337</v>
      </c>
      <c r="L333" s="125">
        <v>509</v>
      </c>
      <c r="M333" s="125">
        <v>523</v>
      </c>
      <c r="N333" s="125">
        <v>533</v>
      </c>
      <c r="O333" s="125">
        <v>570</v>
      </c>
      <c r="P333" s="56">
        <v>5</v>
      </c>
      <c r="Q333" s="172"/>
      <c r="R333" s="57" t="str">
        <f t="shared" si="65"/>
        <v>-</v>
      </c>
      <c r="S333" s="65">
        <f t="shared" si="66"/>
        <v>0</v>
      </c>
      <c r="T333" s="258" t="s">
        <v>842</v>
      </c>
      <c r="U333" s="272" t="s">
        <v>1657</v>
      </c>
      <c r="V333" s="273" t="s">
        <v>1788</v>
      </c>
      <c r="W333" s="223">
        <f>IF($B$32=1,,ROUNDUP(Таблица33[[#This Row],[Заказ корней, шт.
↓]]/5,0))</f>
        <v>0</v>
      </c>
      <c r="X333" s="202"/>
      <c r="Y333" s="224"/>
      <c r="Z333" s="240" t="s">
        <v>904</v>
      </c>
      <c r="AA333" s="164" t="s">
        <v>893</v>
      </c>
      <c r="AB333" s="164" t="s">
        <v>907</v>
      </c>
      <c r="AC333" s="3" t="s">
        <v>854</v>
      </c>
      <c r="AD333" s="3" t="s">
        <v>878</v>
      </c>
      <c r="AE333" s="63" t="s">
        <v>971</v>
      </c>
      <c r="AF333" s="241" t="s">
        <v>1440</v>
      </c>
      <c r="AG333" s="170" t="str">
        <f>IF(MOD(Таблица33[[#This Row],[Заказ корней, шт.
↓]],Таблица33[[#This Row],[Кратность заказа]])&gt;0,"Ошибка!","")</f>
        <v/>
      </c>
    </row>
    <row r="334" spans="1:33" s="37" customFormat="1" ht="15" customHeight="1">
      <c r="A334" s="48"/>
      <c r="B334" s="116" t="s">
        <v>1864</v>
      </c>
      <c r="C334" s="54" t="s">
        <v>985</v>
      </c>
      <c r="D334" s="174" t="s">
        <v>901</v>
      </c>
      <c r="E334" s="261"/>
      <c r="F334" s="176" t="s">
        <v>1252</v>
      </c>
      <c r="G334" s="169" t="s">
        <v>241</v>
      </c>
      <c r="H334" s="187"/>
      <c r="I334" s="55" t="s">
        <v>1328</v>
      </c>
      <c r="J334" s="56">
        <v>60</v>
      </c>
      <c r="K334" s="56" t="s">
        <v>1337</v>
      </c>
      <c r="L334" s="125">
        <v>383</v>
      </c>
      <c r="M334" s="125">
        <v>393</v>
      </c>
      <c r="N334" s="125">
        <v>400</v>
      </c>
      <c r="O334" s="125">
        <v>428</v>
      </c>
      <c r="P334" s="56">
        <v>5</v>
      </c>
      <c r="Q334" s="172"/>
      <c r="R334" s="57" t="str">
        <f>IF(Q334/J334=0,"-",Q334/J334)</f>
        <v>-</v>
      </c>
      <c r="S334" s="65">
        <f>IF(Q334&lt;10,O334*Q334,IF(Q334&lt;15,N334*Q334,IF(Q334&lt;J334,M334*Q334,L334*Q334)))</f>
        <v>0</v>
      </c>
      <c r="T334" s="258" t="s">
        <v>842</v>
      </c>
      <c r="U334" s="272" t="s">
        <v>1658</v>
      </c>
      <c r="V334" s="273" t="s">
        <v>1789</v>
      </c>
      <c r="W334" s="223">
        <f>IF($B$32=1,,ROUNDUP(Таблица33[[#This Row],[Заказ корней, шт.
↓]]/5,0))</f>
        <v>0</v>
      </c>
      <c r="X334" s="202"/>
      <c r="Y334" s="224"/>
      <c r="Z334" s="240" t="s">
        <v>904</v>
      </c>
      <c r="AA334" s="164">
        <v>70</v>
      </c>
      <c r="AB334" s="164" t="s">
        <v>1254</v>
      </c>
      <c r="AC334" s="3" t="s">
        <v>854</v>
      </c>
      <c r="AD334" s="3"/>
      <c r="AE334" s="63"/>
      <c r="AF334" s="241" t="s">
        <v>1460</v>
      </c>
      <c r="AG334" s="170" t="str">
        <f>IF(MOD(Таблица33[[#This Row],[Заказ корней, шт.
↓]],Таблица33[[#This Row],[Кратность заказа]])&gt;0,"Ошибка!","")</f>
        <v/>
      </c>
    </row>
    <row r="335" spans="1:33" s="37" customFormat="1" ht="15" hidden="1" customHeight="1">
      <c r="A335" s="48"/>
      <c r="B335" s="306" t="s">
        <v>1866</v>
      </c>
      <c r="C335" s="307" t="s">
        <v>1239</v>
      </c>
      <c r="D335" s="308" t="s">
        <v>816</v>
      </c>
      <c r="E335" s="319"/>
      <c r="F335" s="310" t="s">
        <v>1251</v>
      </c>
      <c r="G335" s="311" t="s">
        <v>273</v>
      </c>
      <c r="H335" s="320"/>
      <c r="I335" s="313" t="s">
        <v>1330</v>
      </c>
      <c r="J335" s="314">
        <v>35</v>
      </c>
      <c r="K335" s="314" t="s">
        <v>1336</v>
      </c>
      <c r="L335" s="315">
        <v>12.69</v>
      </c>
      <c r="M335" s="315">
        <v>13.04</v>
      </c>
      <c r="N335" s="315">
        <v>13.29</v>
      </c>
      <c r="O335" s="315">
        <v>14.209999999999999</v>
      </c>
      <c r="P335" s="314">
        <v>5</v>
      </c>
      <c r="Q335" s="316"/>
      <c r="R335" s="317" t="str">
        <f t="shared" si="65"/>
        <v>-</v>
      </c>
      <c r="S335" s="318">
        <f t="shared" si="66"/>
        <v>0</v>
      </c>
      <c r="T335" s="305" t="s">
        <v>1868</v>
      </c>
      <c r="U335" s="272" t="s">
        <v>1659</v>
      </c>
      <c r="V335" s="273" t="s">
        <v>1790</v>
      </c>
      <c r="W335" s="223">
        <f>IF($B$32=1,,ROUNDUP(Таблица33[[#This Row],[Заказ корней, шт.
↓]]/5,0))</f>
        <v>0</v>
      </c>
      <c r="X335" s="202"/>
      <c r="Y335" s="224"/>
      <c r="Z335" s="240" t="s">
        <v>904</v>
      </c>
      <c r="AA335" s="164" t="s">
        <v>953</v>
      </c>
      <c r="AB335" s="164">
        <v>20</v>
      </c>
      <c r="AC335" s="3" t="s">
        <v>854</v>
      </c>
      <c r="AD335" s="3" t="s">
        <v>878</v>
      </c>
      <c r="AE335" s="63" t="s">
        <v>1321</v>
      </c>
      <c r="AF335" s="241" t="s">
        <v>1441</v>
      </c>
      <c r="AG335" s="170" t="str">
        <f>IF(MOD(Таблица33[[#This Row],[Заказ корней, шт.
↓]],Таблица33[[#This Row],[Кратность заказа]])&gt;0,"Ошибка!","")</f>
        <v/>
      </c>
    </row>
    <row r="336" spans="1:33" s="37" customFormat="1" ht="15" customHeight="1">
      <c r="A336" s="48"/>
      <c r="B336" s="116" t="s">
        <v>1864</v>
      </c>
      <c r="C336" s="54" t="s">
        <v>1375</v>
      </c>
      <c r="D336" s="174" t="s">
        <v>816</v>
      </c>
      <c r="E336" s="261"/>
      <c r="F336" s="176" t="s">
        <v>1251</v>
      </c>
      <c r="G336" s="169" t="s">
        <v>273</v>
      </c>
      <c r="H336" s="200" t="s">
        <v>1517</v>
      </c>
      <c r="I336" s="55" t="s">
        <v>1329</v>
      </c>
      <c r="J336" s="56">
        <v>20</v>
      </c>
      <c r="K336" s="56" t="s">
        <v>1336</v>
      </c>
      <c r="L336" s="126">
        <v>20.67</v>
      </c>
      <c r="M336" s="126">
        <v>21.060000000000002</v>
      </c>
      <c r="N336" s="126">
        <v>21.67</v>
      </c>
      <c r="O336" s="126">
        <v>22.53</v>
      </c>
      <c r="P336" s="56">
        <v>5</v>
      </c>
      <c r="Q336" s="172"/>
      <c r="R336" s="57" t="str">
        <f t="shared" si="65"/>
        <v>-</v>
      </c>
      <c r="S336" s="58">
        <f t="shared" si="66"/>
        <v>0</v>
      </c>
      <c r="T336" s="259" t="s">
        <v>1870</v>
      </c>
      <c r="U336" s="272" t="s">
        <v>1659</v>
      </c>
      <c r="V336" s="273" t="s">
        <v>1790</v>
      </c>
      <c r="W336" s="223">
        <f>IF($B$32=1,,ROUNDUP(Таблица33[[#This Row],[Заказ корней, шт.
↓]]/5,0))</f>
        <v>0</v>
      </c>
      <c r="X336" s="202"/>
      <c r="Y336" s="224"/>
      <c r="Z336" s="240" t="s">
        <v>904</v>
      </c>
      <c r="AA336" s="164" t="s">
        <v>953</v>
      </c>
      <c r="AB336" s="164">
        <v>20</v>
      </c>
      <c r="AC336" s="3" t="s">
        <v>854</v>
      </c>
      <c r="AD336" s="3" t="s">
        <v>878</v>
      </c>
      <c r="AE336" s="63" t="s">
        <v>1321</v>
      </c>
      <c r="AF336" s="241" t="s">
        <v>1441</v>
      </c>
      <c r="AG336" s="170" t="str">
        <f>IF(MOD(Таблица33[[#This Row],[Заказ корней, шт.
↓]],Таблица33[[#This Row],[Кратность заказа]])&gt;0,"Ошибка!","")</f>
        <v/>
      </c>
    </row>
    <row r="337" spans="1:33" s="53" customFormat="1" ht="21" customHeight="1">
      <c r="A337" s="48"/>
      <c r="B337" s="133"/>
      <c r="C337" s="134"/>
      <c r="D337" s="134"/>
      <c r="E337" s="262"/>
      <c r="F337" s="144" t="s">
        <v>1495</v>
      </c>
      <c r="G337" s="157"/>
      <c r="H337" s="189"/>
      <c r="I337" s="136"/>
      <c r="J337" s="137"/>
      <c r="K337" s="137"/>
      <c r="L337" s="138"/>
      <c r="M337" s="138"/>
      <c r="N337" s="138"/>
      <c r="O337" s="138"/>
      <c r="P337" s="137"/>
      <c r="Q337" s="158"/>
      <c r="R337" s="139"/>
      <c r="S337" s="140"/>
      <c r="T337" s="220"/>
      <c r="U337" s="141"/>
      <c r="V337" s="141"/>
      <c r="W337" s="219"/>
      <c r="X337" s="141"/>
      <c r="Y337" s="220"/>
      <c r="Z337" s="236"/>
      <c r="AA337" s="166"/>
      <c r="AB337" s="166"/>
      <c r="AC337" s="143"/>
      <c r="AD337" s="143"/>
      <c r="AE337" s="142"/>
      <c r="AF337" s="237"/>
      <c r="AG337" s="170"/>
    </row>
    <row r="338" spans="1:33" s="53" customFormat="1" ht="21" customHeight="1">
      <c r="A338" s="48"/>
      <c r="B338" s="145"/>
      <c r="C338" s="146"/>
      <c r="D338" s="146"/>
      <c r="E338" s="260"/>
      <c r="F338" s="159" t="s">
        <v>851</v>
      </c>
      <c r="G338" s="160"/>
      <c r="H338" s="186"/>
      <c r="I338" s="148"/>
      <c r="J338" s="149"/>
      <c r="K338" s="149"/>
      <c r="L338" s="150"/>
      <c r="M338" s="150"/>
      <c r="N338" s="150"/>
      <c r="O338" s="150"/>
      <c r="P338" s="149"/>
      <c r="Q338" s="161"/>
      <c r="R338" s="151"/>
      <c r="S338" s="152"/>
      <c r="T338" s="222"/>
      <c r="U338" s="153"/>
      <c r="V338" s="153"/>
      <c r="W338" s="221"/>
      <c r="X338" s="153"/>
      <c r="Y338" s="222"/>
      <c r="Z338" s="238"/>
      <c r="AA338" s="165"/>
      <c r="AB338" s="165"/>
      <c r="AC338" s="155"/>
      <c r="AD338" s="155"/>
      <c r="AE338" s="154"/>
      <c r="AF338" s="239"/>
      <c r="AG338" s="170"/>
    </row>
    <row r="339" spans="1:33" s="37" customFormat="1" ht="15" customHeight="1">
      <c r="A339" s="48"/>
      <c r="B339" s="116" t="s">
        <v>1864</v>
      </c>
      <c r="C339" s="54" t="s">
        <v>1037</v>
      </c>
      <c r="D339" s="174" t="s">
        <v>901</v>
      </c>
      <c r="E339" s="261"/>
      <c r="F339" s="176" t="s">
        <v>1253</v>
      </c>
      <c r="G339" s="169" t="s">
        <v>148</v>
      </c>
      <c r="H339" s="187"/>
      <c r="I339" s="55" t="s">
        <v>1328</v>
      </c>
      <c r="J339" s="56">
        <v>60</v>
      </c>
      <c r="K339" s="56" t="s">
        <v>1337</v>
      </c>
      <c r="L339" s="125">
        <v>1294</v>
      </c>
      <c r="M339" s="125">
        <v>1330</v>
      </c>
      <c r="N339" s="125">
        <v>1355</v>
      </c>
      <c r="O339" s="125">
        <v>1449</v>
      </c>
      <c r="P339" s="56">
        <v>5</v>
      </c>
      <c r="Q339" s="172"/>
      <c r="R339" s="57" t="str">
        <f t="shared" si="65"/>
        <v>-</v>
      </c>
      <c r="S339" s="65">
        <f t="shared" si="66"/>
        <v>0</v>
      </c>
      <c r="T339" s="258" t="s">
        <v>842</v>
      </c>
      <c r="U339" s="272" t="s">
        <v>1660</v>
      </c>
      <c r="V339" s="273" t="s">
        <v>1791</v>
      </c>
      <c r="W339" s="223">
        <f>IF($B$32=1,,ROUNDUP(Таблица33[[#This Row],[Заказ корней, шт.
↓]]/5,0))</f>
        <v>0</v>
      </c>
      <c r="X339" s="202"/>
      <c r="Y339" s="224"/>
      <c r="Z339" s="240" t="s">
        <v>805</v>
      </c>
      <c r="AA339" s="164" t="s">
        <v>938</v>
      </c>
      <c r="AB339" s="164" t="s">
        <v>859</v>
      </c>
      <c r="AC339" s="3" t="s">
        <v>854</v>
      </c>
      <c r="AD339" s="3"/>
      <c r="AE339" s="63" t="s">
        <v>1267</v>
      </c>
      <c r="AF339" s="241" t="s">
        <v>1443</v>
      </c>
      <c r="AG339" s="170" t="str">
        <f>IF(MOD(Таблица33[[#This Row],[Заказ корней, шт.
↓]],Таблица33[[#This Row],[Кратность заказа]])&gt;0,"Ошибка!","")</f>
        <v/>
      </c>
    </row>
    <row r="340" spans="1:33" s="37" customFormat="1" ht="15" customHeight="1">
      <c r="A340" s="48"/>
      <c r="B340" s="116" t="s">
        <v>1864</v>
      </c>
      <c r="C340" s="54" t="s">
        <v>1828</v>
      </c>
      <c r="D340" s="174" t="s">
        <v>816</v>
      </c>
      <c r="E340" s="261"/>
      <c r="F340" s="176" t="s">
        <v>1253</v>
      </c>
      <c r="G340" s="169" t="s">
        <v>148</v>
      </c>
      <c r="H340" s="187"/>
      <c r="I340" s="55" t="s">
        <v>1330</v>
      </c>
      <c r="J340" s="56">
        <v>35</v>
      </c>
      <c r="K340" s="56" t="s">
        <v>1336</v>
      </c>
      <c r="L340" s="126">
        <v>15.799999999999999</v>
      </c>
      <c r="M340" s="126">
        <v>16.23</v>
      </c>
      <c r="N340" s="126">
        <v>16.540000000000003</v>
      </c>
      <c r="O340" s="126">
        <v>17.690000000000001</v>
      </c>
      <c r="P340" s="56">
        <v>5</v>
      </c>
      <c r="Q340" s="172"/>
      <c r="R340" s="57" t="str">
        <f t="shared" si="65"/>
        <v>-</v>
      </c>
      <c r="S340" s="58">
        <f t="shared" si="66"/>
        <v>0</v>
      </c>
      <c r="T340" s="258" t="s">
        <v>842</v>
      </c>
      <c r="U340" s="272" t="s">
        <v>1660</v>
      </c>
      <c r="V340" s="273" t="s">
        <v>1791</v>
      </c>
      <c r="W340" s="223">
        <f>IF($B$32=1,,ROUNDUP(Таблица33[[#This Row],[Заказ корней, шт.
↓]]/5,0))</f>
        <v>0</v>
      </c>
      <c r="X340" s="202"/>
      <c r="Y340" s="224"/>
      <c r="Z340" s="240" t="s">
        <v>805</v>
      </c>
      <c r="AA340" s="164" t="s">
        <v>938</v>
      </c>
      <c r="AB340" s="164" t="s">
        <v>859</v>
      </c>
      <c r="AC340" s="3" t="s">
        <v>854</v>
      </c>
      <c r="AD340" s="3"/>
      <c r="AE340" s="63" t="s">
        <v>1267</v>
      </c>
      <c r="AF340" s="241" t="s">
        <v>1443</v>
      </c>
      <c r="AG340" s="170" t="str">
        <f>IF(MOD(Таблица33[[#This Row],[Заказ корней, шт.
↓]],Таблица33[[#This Row],[Кратность заказа]])&gt;0,"Ошибка!","")</f>
        <v/>
      </c>
    </row>
    <row r="341" spans="1:33" s="37" customFormat="1" ht="15" hidden="1" customHeight="1">
      <c r="A341" s="48"/>
      <c r="B341" s="306" t="s">
        <v>1867</v>
      </c>
      <c r="C341" s="307" t="s">
        <v>1038</v>
      </c>
      <c r="D341" s="308" t="s">
        <v>816</v>
      </c>
      <c r="E341" s="319"/>
      <c r="F341" s="310" t="s">
        <v>1253</v>
      </c>
      <c r="G341" s="311" t="s">
        <v>148</v>
      </c>
      <c r="H341" s="320"/>
      <c r="I341" s="313" t="s">
        <v>1330</v>
      </c>
      <c r="J341" s="314">
        <v>40</v>
      </c>
      <c r="K341" s="314" t="s">
        <v>1336</v>
      </c>
      <c r="L341" s="315">
        <v>15.799999999999999</v>
      </c>
      <c r="M341" s="315">
        <v>16.23</v>
      </c>
      <c r="N341" s="315">
        <v>16.540000000000003</v>
      </c>
      <c r="O341" s="315">
        <v>17.690000000000001</v>
      </c>
      <c r="P341" s="314">
        <v>5</v>
      </c>
      <c r="Q341" s="316"/>
      <c r="R341" s="317" t="str">
        <f t="shared" ref="R341" si="71">IF(Q341/J341=0,"-",Q341/J341)</f>
        <v>-</v>
      </c>
      <c r="S341" s="318">
        <f t="shared" ref="S341" si="72">IF(Q341&lt;10,O341*Q341,IF(Q341&lt;15,N341*Q341,IF(Q341&lt;J341,M341*Q341,L341*Q341)))</f>
        <v>0</v>
      </c>
      <c r="T341" s="305" t="s">
        <v>1868</v>
      </c>
      <c r="U341" s="272" t="s">
        <v>1660</v>
      </c>
      <c r="V341" s="273" t="s">
        <v>1791</v>
      </c>
      <c r="W341" s="223">
        <f>IF($B$32=1,,ROUNDUP(Таблица33[[#This Row],[Заказ корней, шт.
↓]]/5,0))</f>
        <v>0</v>
      </c>
      <c r="X341" s="202"/>
      <c r="Y341" s="224"/>
      <c r="Z341" s="240" t="s">
        <v>805</v>
      </c>
      <c r="AA341" s="164" t="s">
        <v>938</v>
      </c>
      <c r="AB341" s="164" t="s">
        <v>859</v>
      </c>
      <c r="AC341" s="3" t="s">
        <v>854</v>
      </c>
      <c r="AD341" s="3"/>
      <c r="AE341" s="63" t="s">
        <v>1267</v>
      </c>
      <c r="AF341" s="241" t="s">
        <v>1443</v>
      </c>
      <c r="AG341" s="170" t="str">
        <f>IF(MOD(Таблица33[[#This Row],[Заказ корней, шт.
↓]],Таблица33[[#This Row],[Кратность заказа]])&gt;0,"Ошибка!","")</f>
        <v/>
      </c>
    </row>
    <row r="342" spans="1:33" s="37" customFormat="1" ht="15" customHeight="1">
      <c r="A342" s="48"/>
      <c r="B342" s="116" t="s">
        <v>1864</v>
      </c>
      <c r="C342" s="54" t="s">
        <v>1241</v>
      </c>
      <c r="D342" s="174" t="s">
        <v>901</v>
      </c>
      <c r="E342" s="261"/>
      <c r="F342" s="176" t="s">
        <v>1253</v>
      </c>
      <c r="G342" s="169" t="s">
        <v>148</v>
      </c>
      <c r="H342" s="187"/>
      <c r="I342" s="55" t="s">
        <v>1330</v>
      </c>
      <c r="J342" s="56">
        <v>40</v>
      </c>
      <c r="K342" s="56" t="s">
        <v>1337</v>
      </c>
      <c r="L342" s="125">
        <v>1501</v>
      </c>
      <c r="M342" s="125">
        <v>1543</v>
      </c>
      <c r="N342" s="125">
        <v>1572</v>
      </c>
      <c r="O342" s="125">
        <v>1681</v>
      </c>
      <c r="P342" s="56">
        <v>5</v>
      </c>
      <c r="Q342" s="172"/>
      <c r="R342" s="57" t="str">
        <f t="shared" si="65"/>
        <v>-</v>
      </c>
      <c r="S342" s="65">
        <f t="shared" si="66"/>
        <v>0</v>
      </c>
      <c r="T342" s="258" t="s">
        <v>842</v>
      </c>
      <c r="U342" s="272" t="s">
        <v>1660</v>
      </c>
      <c r="V342" s="273" t="s">
        <v>1791</v>
      </c>
      <c r="W342" s="223">
        <f>IF($B$32=1,,ROUNDUP(Таблица33[[#This Row],[Заказ корней, шт.
↓]]/5,0))</f>
        <v>0</v>
      </c>
      <c r="X342" s="202"/>
      <c r="Y342" s="224"/>
      <c r="Z342" s="240" t="s">
        <v>805</v>
      </c>
      <c r="AA342" s="164" t="s">
        <v>938</v>
      </c>
      <c r="AB342" s="164" t="s">
        <v>859</v>
      </c>
      <c r="AC342" s="3" t="s">
        <v>854</v>
      </c>
      <c r="AD342" s="3"/>
      <c r="AE342" s="63" t="s">
        <v>1267</v>
      </c>
      <c r="AF342" s="241" t="s">
        <v>1443</v>
      </c>
      <c r="AG342" s="170" t="str">
        <f>IF(MOD(Таблица33[[#This Row],[Заказ корней, шт.
↓]],Таблица33[[#This Row],[Кратность заказа]])&gt;0,"Ошибка!","")</f>
        <v/>
      </c>
    </row>
    <row r="343" spans="1:33" s="37" customFormat="1" ht="15" customHeight="1">
      <c r="A343" s="48"/>
      <c r="B343" s="116" t="s">
        <v>1864</v>
      </c>
      <c r="C343" s="54" t="s">
        <v>1040</v>
      </c>
      <c r="D343" s="174" t="s">
        <v>816</v>
      </c>
      <c r="E343" s="261"/>
      <c r="F343" s="176" t="s">
        <v>1251</v>
      </c>
      <c r="G343" s="169" t="s">
        <v>25</v>
      </c>
      <c r="H343" s="187"/>
      <c r="I343" s="55" t="s">
        <v>1330</v>
      </c>
      <c r="J343" s="56">
        <v>35</v>
      </c>
      <c r="K343" s="56" t="s">
        <v>1336</v>
      </c>
      <c r="L343" s="126">
        <v>66.86</v>
      </c>
      <c r="M343" s="126">
        <v>67.5</v>
      </c>
      <c r="N343" s="126">
        <v>68.160000000000011</v>
      </c>
      <c r="O343" s="126">
        <v>70.2</v>
      </c>
      <c r="P343" s="56">
        <v>1</v>
      </c>
      <c r="Q343" s="172"/>
      <c r="R343" s="57" t="str">
        <f>IF(Q343/J343=0,"-",Q343/J343)</f>
        <v>-</v>
      </c>
      <c r="S343" s="58">
        <f>IF(Q343&lt;10,O343*Q343,IF(Q343&lt;15,N343*Q343,IF(Q343&lt;J343,M343*Q343,L343*Q343)))</f>
        <v>0</v>
      </c>
      <c r="T343" s="258" t="s">
        <v>842</v>
      </c>
      <c r="U343" s="272" t="s">
        <v>1661</v>
      </c>
      <c r="V343" s="273" t="s">
        <v>1792</v>
      </c>
      <c r="W343" s="223">
        <f>IF($B$32=1,,ROUNDUP(Таблица33[[#This Row],[Заказ корней, шт.
↓]]/5,0))</f>
        <v>0</v>
      </c>
      <c r="X343" s="202"/>
      <c r="Y343" s="224"/>
      <c r="Z343" s="240" t="s">
        <v>904</v>
      </c>
      <c r="AA343" s="164">
        <v>75</v>
      </c>
      <c r="AB343" s="164" t="s">
        <v>859</v>
      </c>
      <c r="AC343" s="3" t="s">
        <v>854</v>
      </c>
      <c r="AD343" s="3"/>
      <c r="AE343" s="63" t="s">
        <v>1272</v>
      </c>
      <c r="AF343" s="241" t="s">
        <v>865</v>
      </c>
      <c r="AG343" s="170" t="str">
        <f>IF(MOD(Таблица33[[#This Row],[Заказ корней, шт.
↓]],Таблица33[[#This Row],[Кратность заказа]])&gt;0,"Ошибка!","")</f>
        <v/>
      </c>
    </row>
    <row r="344" spans="1:33" s="37" customFormat="1" ht="15" customHeight="1">
      <c r="A344" s="48"/>
      <c r="B344" s="116" t="s">
        <v>1864</v>
      </c>
      <c r="C344" s="54" t="s">
        <v>1156</v>
      </c>
      <c r="D344" s="174" t="s">
        <v>901</v>
      </c>
      <c r="E344" s="261"/>
      <c r="F344" s="176" t="s">
        <v>1251</v>
      </c>
      <c r="G344" s="169" t="s">
        <v>25</v>
      </c>
      <c r="H344" s="187"/>
      <c r="I344" s="55" t="s">
        <v>1330</v>
      </c>
      <c r="J344" s="56">
        <v>40</v>
      </c>
      <c r="K344" s="56" t="s">
        <v>1337</v>
      </c>
      <c r="L344" s="125">
        <v>6352</v>
      </c>
      <c r="M344" s="125">
        <v>6413</v>
      </c>
      <c r="N344" s="125">
        <v>6475</v>
      </c>
      <c r="O344" s="125">
        <v>6669</v>
      </c>
      <c r="P344" s="56">
        <v>1</v>
      </c>
      <c r="Q344" s="172"/>
      <c r="R344" s="57" t="str">
        <f>IF(Q344/J344=0,"-",Q344/J344)</f>
        <v>-</v>
      </c>
      <c r="S344" s="65">
        <f>IF(Q344&lt;10,O344*Q344,IF(Q344&lt;15,N344*Q344,IF(Q344&lt;J344,M344*Q344,L344*Q344)))</f>
        <v>0</v>
      </c>
      <c r="T344" s="258" t="s">
        <v>842</v>
      </c>
      <c r="U344" s="272" t="s">
        <v>1661</v>
      </c>
      <c r="V344" s="273" t="s">
        <v>1792</v>
      </c>
      <c r="W344" s="223">
        <f>IF($B$32=1,,ROUNDUP(Таблица33[[#This Row],[Заказ корней, шт.
↓]]/5,0))</f>
        <v>0</v>
      </c>
      <c r="X344" s="202"/>
      <c r="Y344" s="224"/>
      <c r="Z344" s="240" t="s">
        <v>904</v>
      </c>
      <c r="AA344" s="164">
        <v>75</v>
      </c>
      <c r="AB344" s="164" t="s">
        <v>859</v>
      </c>
      <c r="AC344" s="3" t="s">
        <v>854</v>
      </c>
      <c r="AD344" s="3"/>
      <c r="AE344" s="63" t="s">
        <v>1272</v>
      </c>
      <c r="AF344" s="241" t="s">
        <v>865</v>
      </c>
      <c r="AG344" s="170" t="str">
        <f>IF(MOD(Таблица33[[#This Row],[Заказ корней, шт.
↓]],Таблица33[[#This Row],[Кратность заказа]])&gt;0,"Ошибка!","")</f>
        <v/>
      </c>
    </row>
    <row r="345" spans="1:33" s="53" customFormat="1" ht="21" customHeight="1">
      <c r="A345" s="48"/>
      <c r="B345" s="145"/>
      <c r="C345" s="146"/>
      <c r="D345" s="146"/>
      <c r="E345" s="260"/>
      <c r="F345" s="159" t="s">
        <v>852</v>
      </c>
      <c r="G345" s="160"/>
      <c r="H345" s="186"/>
      <c r="I345" s="148"/>
      <c r="J345" s="149"/>
      <c r="K345" s="149"/>
      <c r="L345" s="150"/>
      <c r="M345" s="150"/>
      <c r="N345" s="150"/>
      <c r="O345" s="150"/>
      <c r="P345" s="149"/>
      <c r="Q345" s="161"/>
      <c r="R345" s="151"/>
      <c r="S345" s="152"/>
      <c r="T345" s="222"/>
      <c r="U345" s="153"/>
      <c r="V345" s="153"/>
      <c r="W345" s="221"/>
      <c r="X345" s="153"/>
      <c r="Y345" s="222"/>
      <c r="Z345" s="238"/>
      <c r="AA345" s="165"/>
      <c r="AB345" s="165"/>
      <c r="AC345" s="155"/>
      <c r="AD345" s="155"/>
      <c r="AE345" s="154"/>
      <c r="AF345" s="239"/>
      <c r="AG345" s="170"/>
    </row>
    <row r="346" spans="1:33" s="37" customFormat="1" ht="15" hidden="1" customHeight="1">
      <c r="A346" s="48"/>
      <c r="B346" s="306" t="s">
        <v>1866</v>
      </c>
      <c r="C346" s="307" t="s">
        <v>1242</v>
      </c>
      <c r="D346" s="308" t="s">
        <v>816</v>
      </c>
      <c r="E346" s="325"/>
      <c r="F346" s="310" t="s">
        <v>1252</v>
      </c>
      <c r="G346" s="311" t="s">
        <v>170</v>
      </c>
      <c r="H346" s="320"/>
      <c r="I346" s="313" t="s">
        <v>1330</v>
      </c>
      <c r="J346" s="314">
        <v>50</v>
      </c>
      <c r="K346" s="314" t="s">
        <v>1336</v>
      </c>
      <c r="L346" s="315">
        <v>14.75</v>
      </c>
      <c r="M346" s="315">
        <v>15.16</v>
      </c>
      <c r="N346" s="315">
        <v>15.44</v>
      </c>
      <c r="O346" s="315">
        <v>16.52</v>
      </c>
      <c r="P346" s="314">
        <v>5</v>
      </c>
      <c r="Q346" s="316"/>
      <c r="R346" s="317" t="str">
        <f t="shared" si="65"/>
        <v>-</v>
      </c>
      <c r="S346" s="318">
        <f t="shared" si="66"/>
        <v>0</v>
      </c>
      <c r="T346" s="305" t="s">
        <v>1868</v>
      </c>
      <c r="U346" s="272" t="s">
        <v>1662</v>
      </c>
      <c r="V346" s="273" t="s">
        <v>1793</v>
      </c>
      <c r="W346" s="223">
        <f>IF($B$32=1,,ROUNDUP(Таблица33[[#This Row],[Заказ корней, шт.
↓]]/5,0))</f>
        <v>0</v>
      </c>
      <c r="X346" s="202"/>
      <c r="Y346" s="224"/>
      <c r="Z346" s="240" t="s">
        <v>904</v>
      </c>
      <c r="AA346" s="164">
        <v>90</v>
      </c>
      <c r="AB346" s="164">
        <v>20</v>
      </c>
      <c r="AC346" s="3" t="s">
        <v>854</v>
      </c>
      <c r="AD346" s="3"/>
      <c r="AE346" s="63" t="s">
        <v>1322</v>
      </c>
      <c r="AF346" s="241" t="s">
        <v>876</v>
      </c>
      <c r="AG346" s="170" t="str">
        <f>IF(MOD(Таблица33[[#This Row],[Заказ корней, шт.
↓]],Таблица33[[#This Row],[Кратность заказа]])&gt;0,"Ошибка!","")</f>
        <v/>
      </c>
    </row>
    <row r="347" spans="1:33" s="37" customFormat="1" ht="15" hidden="1" customHeight="1">
      <c r="A347" s="48"/>
      <c r="B347" s="306" t="s">
        <v>1866</v>
      </c>
      <c r="C347" s="307" t="s">
        <v>1376</v>
      </c>
      <c r="D347" s="308" t="s">
        <v>816</v>
      </c>
      <c r="E347" s="319"/>
      <c r="F347" s="310" t="s">
        <v>1252</v>
      </c>
      <c r="G347" s="311" t="s">
        <v>67</v>
      </c>
      <c r="H347" s="312" t="s">
        <v>1517</v>
      </c>
      <c r="I347" s="313" t="s">
        <v>1329</v>
      </c>
      <c r="J347" s="314">
        <v>20</v>
      </c>
      <c r="K347" s="314" t="s">
        <v>1336</v>
      </c>
      <c r="L347" s="315">
        <v>38.19</v>
      </c>
      <c r="M347" s="315">
        <v>38.549999999999997</v>
      </c>
      <c r="N347" s="315">
        <v>38.93</v>
      </c>
      <c r="O347" s="315">
        <v>40.089999999999996</v>
      </c>
      <c r="P347" s="314">
        <v>3</v>
      </c>
      <c r="Q347" s="316"/>
      <c r="R347" s="317" t="str">
        <f t="shared" si="65"/>
        <v>-</v>
      </c>
      <c r="S347" s="318">
        <f t="shared" si="66"/>
        <v>0</v>
      </c>
      <c r="T347" s="305" t="s">
        <v>1868</v>
      </c>
      <c r="U347" s="272" t="s">
        <v>1663</v>
      </c>
      <c r="V347" s="273" t="s">
        <v>1794</v>
      </c>
      <c r="W347" s="223">
        <f>IF($B$32=1,,ROUNDUP(Таблица33[[#This Row],[Заказ корней, шт.
↓]]/5,0))</f>
        <v>0</v>
      </c>
      <c r="X347" s="202"/>
      <c r="Y347" s="224"/>
      <c r="Z347" s="240" t="s">
        <v>904</v>
      </c>
      <c r="AA347" s="164">
        <v>90</v>
      </c>
      <c r="AB347" s="164" t="s">
        <v>907</v>
      </c>
      <c r="AC347" s="3" t="s">
        <v>854</v>
      </c>
      <c r="AD347" s="3"/>
      <c r="AE347" s="63"/>
      <c r="AF347" s="241" t="s">
        <v>1466</v>
      </c>
      <c r="AG347" s="170" t="str">
        <f>IF(MOD(Таблица33[[#This Row],[Заказ корней, шт.
↓]],Таблица33[[#This Row],[Кратность заказа]])&gt;0,"Ошибка!","")</f>
        <v/>
      </c>
    </row>
    <row r="348" spans="1:33" s="37" customFormat="1" ht="15" customHeight="1">
      <c r="A348" s="48"/>
      <c r="B348" s="116" t="s">
        <v>1864</v>
      </c>
      <c r="C348" s="54" t="s">
        <v>1033</v>
      </c>
      <c r="D348" s="174" t="s">
        <v>901</v>
      </c>
      <c r="E348" s="261"/>
      <c r="F348" s="176" t="s">
        <v>1252</v>
      </c>
      <c r="G348" s="169" t="s">
        <v>86</v>
      </c>
      <c r="H348" s="187"/>
      <c r="I348" s="55" t="s">
        <v>1328</v>
      </c>
      <c r="J348" s="56">
        <v>60</v>
      </c>
      <c r="K348" s="56" t="s">
        <v>1337</v>
      </c>
      <c r="L348" s="125">
        <v>621</v>
      </c>
      <c r="M348" s="125">
        <v>638</v>
      </c>
      <c r="N348" s="125">
        <v>650</v>
      </c>
      <c r="O348" s="125">
        <v>695</v>
      </c>
      <c r="P348" s="56">
        <v>5</v>
      </c>
      <c r="Q348" s="172"/>
      <c r="R348" s="57" t="str">
        <f t="shared" si="65"/>
        <v>-</v>
      </c>
      <c r="S348" s="65">
        <f t="shared" si="66"/>
        <v>0</v>
      </c>
      <c r="T348" s="258" t="s">
        <v>842</v>
      </c>
      <c r="U348" s="272" t="s">
        <v>1664</v>
      </c>
      <c r="V348" s="273" t="s">
        <v>1795</v>
      </c>
      <c r="W348" s="223">
        <f>IF($B$32=1,,ROUNDUP(Таблица33[[#This Row],[Заказ корней, шт.
↓]]/5,0))</f>
        <v>0</v>
      </c>
      <c r="X348" s="202"/>
      <c r="Y348" s="224"/>
      <c r="Z348" s="240" t="s">
        <v>904</v>
      </c>
      <c r="AA348" s="164">
        <v>80</v>
      </c>
      <c r="AB348" s="164">
        <v>15</v>
      </c>
      <c r="AC348" s="3" t="s">
        <v>854</v>
      </c>
      <c r="AD348" s="3"/>
      <c r="AE348" s="63"/>
      <c r="AF348" s="241" t="s">
        <v>1480</v>
      </c>
      <c r="AG348" s="170" t="str">
        <f>IF(MOD(Таблица33[[#This Row],[Заказ корней, шт.
↓]],Таблица33[[#This Row],[Кратность заказа]])&gt;0,"Ошибка!","")</f>
        <v/>
      </c>
    </row>
    <row r="349" spans="1:33" s="37" customFormat="1" ht="15" customHeight="1">
      <c r="A349" s="48"/>
      <c r="B349" s="116" t="s">
        <v>1864</v>
      </c>
      <c r="C349" s="54" t="s">
        <v>1034</v>
      </c>
      <c r="D349" s="174" t="s">
        <v>816</v>
      </c>
      <c r="E349" s="261"/>
      <c r="F349" s="176" t="s">
        <v>1252</v>
      </c>
      <c r="G349" s="169" t="s">
        <v>20</v>
      </c>
      <c r="H349" s="187"/>
      <c r="I349" s="55" t="s">
        <v>1330</v>
      </c>
      <c r="J349" s="56">
        <v>50</v>
      </c>
      <c r="K349" s="56" t="s">
        <v>1336</v>
      </c>
      <c r="L349" s="126">
        <v>7.35</v>
      </c>
      <c r="M349" s="126">
        <v>7.56</v>
      </c>
      <c r="N349" s="126">
        <v>7.7</v>
      </c>
      <c r="O349" s="126">
        <v>8.23</v>
      </c>
      <c r="P349" s="56">
        <v>5</v>
      </c>
      <c r="Q349" s="172"/>
      <c r="R349" s="57" t="str">
        <f t="shared" si="65"/>
        <v>-</v>
      </c>
      <c r="S349" s="58">
        <f t="shared" si="66"/>
        <v>0</v>
      </c>
      <c r="T349" s="258" t="s">
        <v>842</v>
      </c>
      <c r="U349" s="272" t="s">
        <v>1665</v>
      </c>
      <c r="V349" s="273" t="s">
        <v>1796</v>
      </c>
      <c r="W349" s="223">
        <f>IF($B$32=1,,ROUNDUP(Таблица33[[#This Row],[Заказ корней, шт.
↓]]/5,0))</f>
        <v>0</v>
      </c>
      <c r="X349" s="202"/>
      <c r="Y349" s="224"/>
      <c r="Z349" s="240" t="s">
        <v>808</v>
      </c>
      <c r="AA349" s="164">
        <v>100</v>
      </c>
      <c r="AB349" s="164" t="s">
        <v>907</v>
      </c>
      <c r="AC349" s="3" t="s">
        <v>854</v>
      </c>
      <c r="AD349" s="3"/>
      <c r="AE349" s="63" t="s">
        <v>1323</v>
      </c>
      <c r="AF349" s="241" t="s">
        <v>1481</v>
      </c>
      <c r="AG349" s="170" t="str">
        <f>IF(MOD(Таблица33[[#This Row],[Заказ корней, шт.
↓]],Таблица33[[#This Row],[Кратность заказа]])&gt;0,"Ошибка!","")</f>
        <v/>
      </c>
    </row>
    <row r="350" spans="1:33" s="37" customFormat="1" ht="15" customHeight="1">
      <c r="A350" s="48"/>
      <c r="B350" s="116" t="s">
        <v>1864</v>
      </c>
      <c r="C350" s="54" t="s">
        <v>1243</v>
      </c>
      <c r="D350" s="174" t="s">
        <v>901</v>
      </c>
      <c r="E350" s="261"/>
      <c r="F350" s="176" t="s">
        <v>1252</v>
      </c>
      <c r="G350" s="169" t="s">
        <v>20</v>
      </c>
      <c r="H350" s="187"/>
      <c r="I350" s="55" t="s">
        <v>1330</v>
      </c>
      <c r="J350" s="56">
        <v>40</v>
      </c>
      <c r="K350" s="56" t="s">
        <v>1337</v>
      </c>
      <c r="L350" s="125">
        <v>726</v>
      </c>
      <c r="M350" s="125">
        <v>746</v>
      </c>
      <c r="N350" s="125">
        <v>760</v>
      </c>
      <c r="O350" s="125">
        <v>813</v>
      </c>
      <c r="P350" s="56">
        <v>5</v>
      </c>
      <c r="Q350" s="172"/>
      <c r="R350" s="57" t="str">
        <f t="shared" si="65"/>
        <v>-</v>
      </c>
      <c r="S350" s="65">
        <f t="shared" si="66"/>
        <v>0</v>
      </c>
      <c r="T350" s="258" t="s">
        <v>842</v>
      </c>
      <c r="U350" s="272" t="s">
        <v>1665</v>
      </c>
      <c r="V350" s="273" t="s">
        <v>1796</v>
      </c>
      <c r="W350" s="223">
        <f>IF($B$32=1,,ROUNDUP(Таблица33[[#This Row],[Заказ корней, шт.
↓]]/5,0))</f>
        <v>0</v>
      </c>
      <c r="X350" s="202"/>
      <c r="Y350" s="224"/>
      <c r="Z350" s="240" t="s">
        <v>808</v>
      </c>
      <c r="AA350" s="164">
        <v>100</v>
      </c>
      <c r="AB350" s="164" t="s">
        <v>907</v>
      </c>
      <c r="AC350" s="3" t="s">
        <v>854</v>
      </c>
      <c r="AD350" s="3"/>
      <c r="AE350" s="63" t="s">
        <v>1323</v>
      </c>
      <c r="AF350" s="241" t="s">
        <v>1481</v>
      </c>
      <c r="AG350" s="170" t="str">
        <f>IF(MOD(Таблица33[[#This Row],[Заказ корней, шт.
↓]],Таблица33[[#This Row],[Кратность заказа]])&gt;0,"Ошибка!","")</f>
        <v/>
      </c>
    </row>
    <row r="351" spans="1:33" s="37" customFormat="1" ht="15" customHeight="1">
      <c r="A351" s="48"/>
      <c r="B351" s="116" t="s">
        <v>1864</v>
      </c>
      <c r="C351" s="54" t="s">
        <v>1035</v>
      </c>
      <c r="D351" s="174" t="s">
        <v>816</v>
      </c>
      <c r="E351" s="261"/>
      <c r="F351" s="176" t="s">
        <v>1252</v>
      </c>
      <c r="G351" s="169" t="s">
        <v>179</v>
      </c>
      <c r="H351" s="187"/>
      <c r="I351" s="55" t="s">
        <v>1328</v>
      </c>
      <c r="J351" s="56">
        <v>60</v>
      </c>
      <c r="K351" s="56" t="s">
        <v>1336</v>
      </c>
      <c r="L351" s="126">
        <v>17.32</v>
      </c>
      <c r="M351" s="126">
        <v>17.790000000000003</v>
      </c>
      <c r="N351" s="126">
        <v>18.130000000000003</v>
      </c>
      <c r="O351" s="126">
        <v>19.39</v>
      </c>
      <c r="P351" s="56">
        <v>5</v>
      </c>
      <c r="Q351" s="172"/>
      <c r="R351" s="57" t="str">
        <f t="shared" si="65"/>
        <v>-</v>
      </c>
      <c r="S351" s="58">
        <f t="shared" si="66"/>
        <v>0</v>
      </c>
      <c r="T351" s="258" t="s">
        <v>842</v>
      </c>
      <c r="U351" s="272" t="s">
        <v>1666</v>
      </c>
      <c r="V351" s="273" t="s">
        <v>1797</v>
      </c>
      <c r="W351" s="223">
        <f>IF($B$32=1,,ROUNDUP(Таблица33[[#This Row],[Заказ корней, шт.
↓]]/5,0))</f>
        <v>0</v>
      </c>
      <c r="X351" s="202"/>
      <c r="Y351" s="224"/>
      <c r="Z351" s="240" t="s">
        <v>1036</v>
      </c>
      <c r="AA351" s="164">
        <v>80</v>
      </c>
      <c r="AB351" s="164">
        <v>12</v>
      </c>
      <c r="AC351" s="3" t="s">
        <v>854</v>
      </c>
      <c r="AD351" s="3"/>
      <c r="AE351" s="63" t="s">
        <v>1324</v>
      </c>
      <c r="AF351" s="241" t="s">
        <v>1444</v>
      </c>
      <c r="AG351" s="170" t="str">
        <f>IF(MOD(Таблица33[[#This Row],[Заказ корней, шт.
↓]],Таблица33[[#This Row],[Кратность заказа]])&gt;0,"Ошибка!","")</f>
        <v/>
      </c>
    </row>
    <row r="352" spans="1:33" s="37" customFormat="1" ht="15" customHeight="1">
      <c r="A352" s="48"/>
      <c r="B352" s="116" t="s">
        <v>1864</v>
      </c>
      <c r="C352" s="54" t="s">
        <v>1244</v>
      </c>
      <c r="D352" s="174" t="s">
        <v>901</v>
      </c>
      <c r="E352" s="261"/>
      <c r="F352" s="176" t="s">
        <v>1252</v>
      </c>
      <c r="G352" s="169" t="s">
        <v>179</v>
      </c>
      <c r="H352" s="187"/>
      <c r="I352" s="55" t="s">
        <v>1328</v>
      </c>
      <c r="J352" s="56">
        <v>60</v>
      </c>
      <c r="K352" s="56" t="s">
        <v>1337</v>
      </c>
      <c r="L352" s="125">
        <v>1645</v>
      </c>
      <c r="M352" s="125">
        <v>1690</v>
      </c>
      <c r="N352" s="125">
        <v>1722</v>
      </c>
      <c r="O352" s="125">
        <v>1842</v>
      </c>
      <c r="P352" s="56">
        <v>5</v>
      </c>
      <c r="Q352" s="172"/>
      <c r="R352" s="57" t="str">
        <f t="shared" si="65"/>
        <v>-</v>
      </c>
      <c r="S352" s="65">
        <f t="shared" si="66"/>
        <v>0</v>
      </c>
      <c r="T352" s="258" t="s">
        <v>842</v>
      </c>
      <c r="U352" s="272" t="s">
        <v>1666</v>
      </c>
      <c r="V352" s="273" t="s">
        <v>1797</v>
      </c>
      <c r="W352" s="223">
        <f>IF($B$32=1,,ROUNDUP(Таблица33[[#This Row],[Заказ корней, шт.
↓]]/5,0))</f>
        <v>0</v>
      </c>
      <c r="X352" s="202"/>
      <c r="Y352" s="224"/>
      <c r="Z352" s="240" t="s">
        <v>1036</v>
      </c>
      <c r="AA352" s="164">
        <v>80</v>
      </c>
      <c r="AB352" s="164">
        <v>12</v>
      </c>
      <c r="AC352" s="3" t="s">
        <v>854</v>
      </c>
      <c r="AD352" s="3"/>
      <c r="AE352" s="63" t="s">
        <v>1324</v>
      </c>
      <c r="AF352" s="241" t="s">
        <v>1444</v>
      </c>
      <c r="AG352" s="170" t="str">
        <f>IF(MOD(Таблица33[[#This Row],[Заказ корней, шт.
↓]],Таблица33[[#This Row],[Кратность заказа]])&gt;0,"Ошибка!","")</f>
        <v/>
      </c>
    </row>
    <row r="353" spans="1:33" s="37" customFormat="1" ht="15" hidden="1" customHeight="1">
      <c r="A353" s="48"/>
      <c r="B353" s="306" t="s">
        <v>1867</v>
      </c>
      <c r="C353" s="307" t="s">
        <v>1245</v>
      </c>
      <c r="D353" s="308" t="s">
        <v>816</v>
      </c>
      <c r="E353" s="319"/>
      <c r="F353" s="310" t="s">
        <v>1252</v>
      </c>
      <c r="G353" s="311" t="s">
        <v>179</v>
      </c>
      <c r="H353" s="320"/>
      <c r="I353" s="313" t="s">
        <v>1330</v>
      </c>
      <c r="J353" s="314">
        <v>50</v>
      </c>
      <c r="K353" s="314" t="s">
        <v>1336</v>
      </c>
      <c r="L353" s="315">
        <v>22.610000000000003</v>
      </c>
      <c r="M353" s="315">
        <v>23.03</v>
      </c>
      <c r="N353" s="315">
        <v>23.700000000000003</v>
      </c>
      <c r="O353" s="315">
        <v>24.64</v>
      </c>
      <c r="P353" s="314">
        <v>5</v>
      </c>
      <c r="Q353" s="316"/>
      <c r="R353" s="317" t="str">
        <f t="shared" si="65"/>
        <v>-</v>
      </c>
      <c r="S353" s="318">
        <f t="shared" si="66"/>
        <v>0</v>
      </c>
      <c r="T353" s="305" t="s">
        <v>1868</v>
      </c>
      <c r="U353" s="272" t="s">
        <v>1666</v>
      </c>
      <c r="V353" s="273" t="s">
        <v>1797</v>
      </c>
      <c r="W353" s="223">
        <f>IF($B$32=1,,ROUNDUP(Таблица33[[#This Row],[Заказ корней, шт.
↓]]/5,0))</f>
        <v>0</v>
      </c>
      <c r="X353" s="202"/>
      <c r="Y353" s="224"/>
      <c r="Z353" s="240" t="s">
        <v>1036</v>
      </c>
      <c r="AA353" s="164">
        <v>80</v>
      </c>
      <c r="AB353" s="164">
        <v>12</v>
      </c>
      <c r="AC353" s="3" t="s">
        <v>854</v>
      </c>
      <c r="AD353" s="3"/>
      <c r="AE353" s="63" t="s">
        <v>1324</v>
      </c>
      <c r="AF353" s="241" t="s">
        <v>1444</v>
      </c>
      <c r="AG353" s="170" t="str">
        <f>IF(MOD(Таблица33[[#This Row],[Заказ корней, шт.
↓]],Таблица33[[#This Row],[Кратность заказа]])&gt;0,"Ошибка!","")</f>
        <v/>
      </c>
    </row>
    <row r="354" spans="1:33" s="37" customFormat="1" ht="15" customHeight="1">
      <c r="A354" s="48"/>
      <c r="B354" s="116" t="s">
        <v>1864</v>
      </c>
      <c r="C354" s="54" t="s">
        <v>1834</v>
      </c>
      <c r="D354" s="174" t="s">
        <v>816</v>
      </c>
      <c r="E354" s="261"/>
      <c r="F354" s="176" t="s">
        <v>1252</v>
      </c>
      <c r="G354" s="169" t="s">
        <v>179</v>
      </c>
      <c r="H354" s="187"/>
      <c r="I354" s="55" t="s">
        <v>1330</v>
      </c>
      <c r="J354" s="56">
        <v>40</v>
      </c>
      <c r="K354" s="56" t="s">
        <v>1336</v>
      </c>
      <c r="L354" s="126">
        <v>22.610000000000003</v>
      </c>
      <c r="M354" s="126">
        <v>23.03</v>
      </c>
      <c r="N354" s="126">
        <v>23.700000000000003</v>
      </c>
      <c r="O354" s="126">
        <v>24.64</v>
      </c>
      <c r="P354" s="56">
        <v>5</v>
      </c>
      <c r="Q354" s="172"/>
      <c r="R354" s="57" t="str">
        <f t="shared" ref="R354" si="73">IF(Q354/J354=0,"-",Q354/J354)</f>
        <v>-</v>
      </c>
      <c r="S354" s="58">
        <f t="shared" ref="S354" si="74">IF(Q354&lt;10,O354*Q354,IF(Q354&lt;15,N354*Q354,IF(Q354&lt;J354,M354*Q354,L354*Q354)))</f>
        <v>0</v>
      </c>
      <c r="T354" s="258" t="s">
        <v>842</v>
      </c>
      <c r="U354" s="272" t="s">
        <v>1666</v>
      </c>
      <c r="V354" s="273" t="s">
        <v>1797</v>
      </c>
      <c r="W354" s="223">
        <f>IF($B$32=1,,ROUNDUP(Таблица33[[#This Row],[Заказ корней, шт.
↓]]/5,0))</f>
        <v>0</v>
      </c>
      <c r="X354" s="202"/>
      <c r="Y354" s="224"/>
      <c r="Z354" s="240" t="s">
        <v>1036</v>
      </c>
      <c r="AA354" s="164">
        <v>80</v>
      </c>
      <c r="AB354" s="164">
        <v>12</v>
      </c>
      <c r="AC354" s="3" t="s">
        <v>854</v>
      </c>
      <c r="AD354" s="3"/>
      <c r="AE354" s="63" t="s">
        <v>1324</v>
      </c>
      <c r="AF354" s="241" t="s">
        <v>1444</v>
      </c>
      <c r="AG354" s="170" t="str">
        <f>IF(MOD(Таблица33[[#This Row],[Заказ корней, шт.
↓]],Таблица33[[#This Row],[Кратность заказа]])&gt;0,"Ошибка!","")</f>
        <v/>
      </c>
    </row>
    <row r="355" spans="1:33" s="37" customFormat="1" ht="15" customHeight="1">
      <c r="A355" s="48"/>
      <c r="B355" s="116" t="s">
        <v>1864</v>
      </c>
      <c r="C355" s="54" t="s">
        <v>1039</v>
      </c>
      <c r="D355" s="174" t="s">
        <v>816</v>
      </c>
      <c r="E355" s="261"/>
      <c r="F355" s="176" t="s">
        <v>1253</v>
      </c>
      <c r="G355" s="169" t="s">
        <v>280</v>
      </c>
      <c r="H355" s="187"/>
      <c r="I355" s="55" t="s">
        <v>1330</v>
      </c>
      <c r="J355" s="56">
        <v>35</v>
      </c>
      <c r="K355" s="56" t="s">
        <v>1336</v>
      </c>
      <c r="L355" s="126">
        <v>46.5</v>
      </c>
      <c r="M355" s="126">
        <v>46.949999999999996</v>
      </c>
      <c r="N355" s="126">
        <v>47.4</v>
      </c>
      <c r="O355" s="126">
        <v>48.82</v>
      </c>
      <c r="P355" s="56">
        <v>3</v>
      </c>
      <c r="Q355" s="172"/>
      <c r="R355" s="57" t="str">
        <f t="shared" si="65"/>
        <v>-</v>
      </c>
      <c r="S355" s="58">
        <f t="shared" si="66"/>
        <v>0</v>
      </c>
      <c r="T355" s="259" t="s">
        <v>1870</v>
      </c>
      <c r="U355" s="272" t="s">
        <v>1667</v>
      </c>
      <c r="V355" s="273" t="s">
        <v>1798</v>
      </c>
      <c r="W355" s="223">
        <f>IF($B$32=1,,ROUNDUP(Таблица33[[#This Row],[Заказ корней, шт.
↓]]/5,0))</f>
        <v>0</v>
      </c>
      <c r="X355" s="202"/>
      <c r="Y355" s="224"/>
      <c r="Z355" s="240" t="s">
        <v>805</v>
      </c>
      <c r="AA355" s="164">
        <v>75</v>
      </c>
      <c r="AB355" s="164" t="s">
        <v>896</v>
      </c>
      <c r="AC355" s="3" t="s">
        <v>854</v>
      </c>
      <c r="AD355" s="3"/>
      <c r="AE355" s="63" t="s">
        <v>1325</v>
      </c>
      <c r="AF355" s="241" t="s">
        <v>1445</v>
      </c>
      <c r="AG355" s="170" t="str">
        <f>IF(MOD(Таблица33[[#This Row],[Заказ корней, шт.
↓]],Таблица33[[#This Row],[Кратность заказа]])&gt;0,"Ошибка!","")</f>
        <v/>
      </c>
    </row>
    <row r="356" spans="1:33" s="37" customFormat="1" ht="15" hidden="1" customHeight="1">
      <c r="A356" s="48"/>
      <c r="B356" s="306" t="s">
        <v>1866</v>
      </c>
      <c r="C356" s="307" t="s">
        <v>1041</v>
      </c>
      <c r="D356" s="308" t="s">
        <v>816</v>
      </c>
      <c r="E356" s="319"/>
      <c r="F356" s="310" t="s">
        <v>1253</v>
      </c>
      <c r="G356" s="311" t="s">
        <v>157</v>
      </c>
      <c r="H356" s="320"/>
      <c r="I356" s="313" t="s">
        <v>1330</v>
      </c>
      <c r="J356" s="314">
        <v>40</v>
      </c>
      <c r="K356" s="314" t="s">
        <v>1336</v>
      </c>
      <c r="L356" s="315">
        <v>23.34</v>
      </c>
      <c r="M356" s="315">
        <v>23.770000000000003</v>
      </c>
      <c r="N356" s="315">
        <v>24.46</v>
      </c>
      <c r="O356" s="315">
        <v>25.430000000000003</v>
      </c>
      <c r="P356" s="314">
        <v>5</v>
      </c>
      <c r="Q356" s="316"/>
      <c r="R356" s="317" t="str">
        <f t="shared" si="65"/>
        <v>-</v>
      </c>
      <c r="S356" s="318">
        <f t="shared" si="66"/>
        <v>0</v>
      </c>
      <c r="T356" s="305" t="s">
        <v>1868</v>
      </c>
      <c r="U356" s="272" t="s">
        <v>1668</v>
      </c>
      <c r="V356" s="273" t="s">
        <v>1799</v>
      </c>
      <c r="W356" s="223">
        <f>IF($B$32=1,,ROUNDUP(Таблица33[[#This Row],[Заказ корней, шт.
↓]]/5,0))</f>
        <v>0</v>
      </c>
      <c r="X356" s="202"/>
      <c r="Y356" s="224"/>
      <c r="Z356" s="240" t="s">
        <v>805</v>
      </c>
      <c r="AA356" s="164" t="s">
        <v>884</v>
      </c>
      <c r="AB356" s="164">
        <v>17</v>
      </c>
      <c r="AC356" s="3" t="s">
        <v>854</v>
      </c>
      <c r="AD356" s="3"/>
      <c r="AE356" s="63" t="s">
        <v>1326</v>
      </c>
      <c r="AF356" s="241" t="s">
        <v>1446</v>
      </c>
      <c r="AG356" s="170" t="str">
        <f>IF(MOD(Таблица33[[#This Row],[Заказ корней, шт.
↓]],Таблица33[[#This Row],[Кратность заказа]])&gt;0,"Ошибка!","")</f>
        <v/>
      </c>
    </row>
    <row r="357" spans="1:33" s="37" customFormat="1" ht="15" customHeight="1">
      <c r="A357" s="48"/>
      <c r="B357" s="116" t="s">
        <v>1864</v>
      </c>
      <c r="C357" s="54" t="s">
        <v>906</v>
      </c>
      <c r="D357" s="174" t="s">
        <v>816</v>
      </c>
      <c r="E357" s="261"/>
      <c r="F357" s="176" t="s">
        <v>1253</v>
      </c>
      <c r="G357" s="169" t="s">
        <v>850</v>
      </c>
      <c r="H357" s="187"/>
      <c r="I357" s="55" t="s">
        <v>1330</v>
      </c>
      <c r="J357" s="56">
        <v>35</v>
      </c>
      <c r="K357" s="56" t="s">
        <v>1336</v>
      </c>
      <c r="L357" s="126">
        <v>46.5</v>
      </c>
      <c r="M357" s="126">
        <v>46.949999999999996</v>
      </c>
      <c r="N357" s="126">
        <v>47.4</v>
      </c>
      <c r="O357" s="126">
        <v>48.82</v>
      </c>
      <c r="P357" s="56">
        <v>3</v>
      </c>
      <c r="Q357" s="172"/>
      <c r="R357" s="57" t="str">
        <f t="shared" si="65"/>
        <v>-</v>
      </c>
      <c r="S357" s="58">
        <f t="shared" si="66"/>
        <v>0</v>
      </c>
      <c r="T357" s="259" t="s">
        <v>1870</v>
      </c>
      <c r="U357" s="272" t="s">
        <v>1669</v>
      </c>
      <c r="V357" s="273" t="s">
        <v>1800</v>
      </c>
      <c r="W357" s="223">
        <f>IF($B$32=1,,ROUNDUP(Таблица33[[#This Row],[Заказ корней, шт.
↓]]/5,0))</f>
        <v>0</v>
      </c>
      <c r="X357" s="202"/>
      <c r="Y357" s="224"/>
      <c r="Z357" s="240" t="s">
        <v>805</v>
      </c>
      <c r="AA357" s="164" t="s">
        <v>861</v>
      </c>
      <c r="AB357" s="164" t="s">
        <v>1254</v>
      </c>
      <c r="AC357" s="3" t="s">
        <v>854</v>
      </c>
      <c r="AD357" s="3"/>
      <c r="AE357" s="63" t="s">
        <v>1313</v>
      </c>
      <c r="AF357" s="241" t="s">
        <v>1447</v>
      </c>
      <c r="AG357" s="170" t="str">
        <f>IF(MOD(Таблица33[[#This Row],[Заказ корней, шт.
↓]],Таблица33[[#This Row],[Кратность заказа]])&gt;0,"Ошибка!","")</f>
        <v/>
      </c>
    </row>
    <row r="358" spans="1:33" s="37" customFormat="1" ht="15" customHeight="1">
      <c r="A358" s="48"/>
      <c r="B358" s="116" t="s">
        <v>1864</v>
      </c>
      <c r="C358" s="54" t="s">
        <v>1247</v>
      </c>
      <c r="D358" s="174" t="s">
        <v>816</v>
      </c>
      <c r="E358" s="261"/>
      <c r="F358" s="176" t="s">
        <v>1253</v>
      </c>
      <c r="G358" s="169" t="s">
        <v>282</v>
      </c>
      <c r="H358" s="187"/>
      <c r="I358" s="55" t="s">
        <v>1330</v>
      </c>
      <c r="J358" s="56">
        <v>30</v>
      </c>
      <c r="K358" s="56" t="s">
        <v>1336</v>
      </c>
      <c r="L358" s="126">
        <v>35.08</v>
      </c>
      <c r="M358" s="126">
        <v>35.419999999999995</v>
      </c>
      <c r="N358" s="126">
        <v>35.76</v>
      </c>
      <c r="O358" s="126">
        <v>36.83</v>
      </c>
      <c r="P358" s="56">
        <v>3</v>
      </c>
      <c r="Q358" s="172"/>
      <c r="R358" s="57" t="str">
        <f t="shared" si="65"/>
        <v>-</v>
      </c>
      <c r="S358" s="58">
        <f t="shared" si="66"/>
        <v>0</v>
      </c>
      <c r="T358" s="258" t="s">
        <v>842</v>
      </c>
      <c r="U358" s="272" t="s">
        <v>1670</v>
      </c>
      <c r="V358" s="273" t="s">
        <v>1801</v>
      </c>
      <c r="W358" s="223">
        <f>IF($B$32=1,,ROUNDUP(Таблица33[[#This Row],[Заказ корней, шт.
↓]]/5,0))</f>
        <v>0</v>
      </c>
      <c r="X358" s="202"/>
      <c r="Y358" s="224"/>
      <c r="Z358" s="240" t="s">
        <v>805</v>
      </c>
      <c r="AA358" s="164">
        <v>60</v>
      </c>
      <c r="AB358" s="164" t="s">
        <v>1029</v>
      </c>
      <c r="AC358" s="3" t="s">
        <v>854</v>
      </c>
      <c r="AD358" s="3"/>
      <c r="AE358" s="63" t="s">
        <v>1042</v>
      </c>
      <c r="AF358" s="241" t="s">
        <v>1449</v>
      </c>
      <c r="AG358" s="170" t="str">
        <f>IF(MOD(Таблица33[[#This Row],[Заказ корней, шт.
↓]],Таблица33[[#This Row],[Кратность заказа]])&gt;0,"Ошибка!","")</f>
        <v/>
      </c>
    </row>
    <row r="359" spans="1:33" s="37" customFormat="1" ht="15" customHeight="1">
      <c r="A359" s="48"/>
      <c r="B359" s="116" t="s">
        <v>1864</v>
      </c>
      <c r="C359" s="54" t="s">
        <v>1248</v>
      </c>
      <c r="D359" s="174" t="s">
        <v>816</v>
      </c>
      <c r="E359" s="261"/>
      <c r="F359" s="176" t="s">
        <v>1252</v>
      </c>
      <c r="G359" s="169" t="s">
        <v>124</v>
      </c>
      <c r="H359" s="187"/>
      <c r="I359" s="55" t="s">
        <v>1328</v>
      </c>
      <c r="J359" s="56">
        <v>50</v>
      </c>
      <c r="K359" s="56" t="s">
        <v>1336</v>
      </c>
      <c r="L359" s="126">
        <v>6.5299999999999994</v>
      </c>
      <c r="M359" s="126">
        <v>6.71</v>
      </c>
      <c r="N359" s="126">
        <v>6.84</v>
      </c>
      <c r="O359" s="126">
        <v>7.31</v>
      </c>
      <c r="P359" s="56">
        <v>5</v>
      </c>
      <c r="Q359" s="172"/>
      <c r="R359" s="57" t="str">
        <f t="shared" si="65"/>
        <v>-</v>
      </c>
      <c r="S359" s="58">
        <f t="shared" si="66"/>
        <v>0</v>
      </c>
      <c r="T359" s="258" t="s">
        <v>842</v>
      </c>
      <c r="U359" s="272" t="s">
        <v>1671</v>
      </c>
      <c r="V359" s="273" t="s">
        <v>1802</v>
      </c>
      <c r="W359" s="223">
        <f>IF($B$32=1,,ROUNDUP(Таблица33[[#This Row],[Заказ корней, шт.
↓]]/5,0))</f>
        <v>0</v>
      </c>
      <c r="X359" s="202"/>
      <c r="Y359" s="224"/>
      <c r="Z359" s="240" t="s">
        <v>918</v>
      </c>
      <c r="AA359" s="164" t="s">
        <v>862</v>
      </c>
      <c r="AB359" s="164">
        <v>18</v>
      </c>
      <c r="AC359" s="3" t="s">
        <v>854</v>
      </c>
      <c r="AD359" s="3" t="s">
        <v>878</v>
      </c>
      <c r="AE359" s="63" t="s">
        <v>1282</v>
      </c>
      <c r="AF359" s="241" t="s">
        <v>1450</v>
      </c>
      <c r="AG359" s="170" t="str">
        <f>IF(MOD(Таблица33[[#This Row],[Заказ корней, шт.
↓]],Таблица33[[#This Row],[Кратность заказа]])&gt;0,"Ошибка!","")</f>
        <v/>
      </c>
    </row>
    <row r="360" spans="1:33" s="37" customFormat="1" ht="15" customHeight="1">
      <c r="A360" s="48"/>
      <c r="B360" s="116" t="s">
        <v>1864</v>
      </c>
      <c r="C360" s="54" t="s">
        <v>1043</v>
      </c>
      <c r="D360" s="174" t="s">
        <v>901</v>
      </c>
      <c r="E360" s="261"/>
      <c r="F360" s="176" t="s">
        <v>1252</v>
      </c>
      <c r="G360" s="169" t="s">
        <v>124</v>
      </c>
      <c r="H360" s="187"/>
      <c r="I360" s="55" t="s">
        <v>1328</v>
      </c>
      <c r="J360" s="56">
        <v>60</v>
      </c>
      <c r="K360" s="56" t="s">
        <v>1337</v>
      </c>
      <c r="L360" s="125">
        <v>620</v>
      </c>
      <c r="M360" s="125">
        <v>637</v>
      </c>
      <c r="N360" s="125">
        <v>649</v>
      </c>
      <c r="O360" s="125">
        <v>694</v>
      </c>
      <c r="P360" s="56">
        <v>5</v>
      </c>
      <c r="Q360" s="172"/>
      <c r="R360" s="57" t="str">
        <f t="shared" si="65"/>
        <v>-</v>
      </c>
      <c r="S360" s="65">
        <f t="shared" si="66"/>
        <v>0</v>
      </c>
      <c r="T360" s="258" t="s">
        <v>842</v>
      </c>
      <c r="U360" s="272" t="s">
        <v>1671</v>
      </c>
      <c r="V360" s="273" t="s">
        <v>1802</v>
      </c>
      <c r="W360" s="223">
        <f>IF($B$32=1,,ROUNDUP(Таблица33[[#This Row],[Заказ корней, шт.
↓]]/5,0))</f>
        <v>0</v>
      </c>
      <c r="X360" s="202"/>
      <c r="Y360" s="224"/>
      <c r="Z360" s="240" t="s">
        <v>918</v>
      </c>
      <c r="AA360" s="164" t="s">
        <v>862</v>
      </c>
      <c r="AB360" s="164">
        <v>18</v>
      </c>
      <c r="AC360" s="3" t="s">
        <v>854</v>
      </c>
      <c r="AD360" s="3" t="s">
        <v>878</v>
      </c>
      <c r="AE360" s="63" t="s">
        <v>1282</v>
      </c>
      <c r="AF360" s="241" t="s">
        <v>1450</v>
      </c>
      <c r="AG360" s="170" t="str">
        <f>IF(MOD(Таблица33[[#This Row],[Заказ корней, шт.
↓]],Таблица33[[#This Row],[Кратность заказа]])&gt;0,"Ошибка!","")</f>
        <v/>
      </c>
    </row>
    <row r="361" spans="1:33" s="37" customFormat="1" ht="15" customHeight="1">
      <c r="A361" s="48"/>
      <c r="B361" s="116" t="s">
        <v>1864</v>
      </c>
      <c r="C361" s="54" t="s">
        <v>1837</v>
      </c>
      <c r="D361" s="174" t="s">
        <v>816</v>
      </c>
      <c r="E361" s="261"/>
      <c r="F361" s="176" t="s">
        <v>1252</v>
      </c>
      <c r="G361" s="169" t="s">
        <v>124</v>
      </c>
      <c r="H361" s="187"/>
      <c r="I361" s="55" t="s">
        <v>1330</v>
      </c>
      <c r="J361" s="56">
        <v>50</v>
      </c>
      <c r="K361" s="56" t="s">
        <v>1336</v>
      </c>
      <c r="L361" s="126">
        <v>8.17</v>
      </c>
      <c r="M361" s="126">
        <v>8.4</v>
      </c>
      <c r="N361" s="126">
        <v>8.56</v>
      </c>
      <c r="O361" s="126">
        <v>9.15</v>
      </c>
      <c r="P361" s="56">
        <v>5</v>
      </c>
      <c r="Q361" s="172"/>
      <c r="R361" s="57" t="str">
        <f t="shared" ref="R361" si="75">IF(Q361/J361=0,"-",Q361/J361)</f>
        <v>-</v>
      </c>
      <c r="S361" s="58">
        <f t="shared" ref="S361" si="76">IF(Q361&lt;10,O361*Q361,IF(Q361&lt;15,N361*Q361,IF(Q361&lt;J361,M361*Q361,L361*Q361)))</f>
        <v>0</v>
      </c>
      <c r="T361" s="258" t="s">
        <v>842</v>
      </c>
      <c r="U361" s="272" t="s">
        <v>1671</v>
      </c>
      <c r="V361" s="273" t="s">
        <v>1802</v>
      </c>
      <c r="W361" s="223">
        <f>IF($B$32=1,,ROUNDUP(Таблица33[[#This Row],[Заказ корней, шт.
↓]]/5,0))</f>
        <v>0</v>
      </c>
      <c r="X361" s="202"/>
      <c r="Y361" s="224"/>
      <c r="Z361" s="240" t="s">
        <v>918</v>
      </c>
      <c r="AA361" s="164" t="s">
        <v>862</v>
      </c>
      <c r="AB361" s="164">
        <v>18</v>
      </c>
      <c r="AC361" s="3" t="s">
        <v>854</v>
      </c>
      <c r="AD361" s="3" t="s">
        <v>878</v>
      </c>
      <c r="AE361" s="63" t="s">
        <v>1282</v>
      </c>
      <c r="AF361" s="241" t="s">
        <v>1450</v>
      </c>
      <c r="AG361" s="170" t="str">
        <f>IF(MOD(Таблица33[[#This Row],[Заказ корней, шт.
↓]],Таблица33[[#This Row],[Кратность заказа]])&gt;0,"Ошибка!","")</f>
        <v/>
      </c>
    </row>
    <row r="362" spans="1:33" s="37" customFormat="1" ht="15" hidden="1" customHeight="1">
      <c r="A362" s="48"/>
      <c r="B362" s="306" t="s">
        <v>1867</v>
      </c>
      <c r="C362" s="307" t="s">
        <v>1048</v>
      </c>
      <c r="D362" s="308" t="s">
        <v>816</v>
      </c>
      <c r="E362" s="319"/>
      <c r="F362" s="310" t="s">
        <v>1252</v>
      </c>
      <c r="G362" s="311" t="s">
        <v>210</v>
      </c>
      <c r="H362" s="320"/>
      <c r="I362" s="313" t="s">
        <v>1328</v>
      </c>
      <c r="J362" s="314">
        <v>60</v>
      </c>
      <c r="K362" s="314" t="s">
        <v>1336</v>
      </c>
      <c r="L362" s="315">
        <v>5.27</v>
      </c>
      <c r="M362" s="315">
        <v>5.42</v>
      </c>
      <c r="N362" s="315">
        <v>5.52</v>
      </c>
      <c r="O362" s="315">
        <v>5.9</v>
      </c>
      <c r="P362" s="314">
        <v>5</v>
      </c>
      <c r="Q362" s="316"/>
      <c r="R362" s="317" t="str">
        <f t="shared" ref="R362:R373" si="77">IF(Q362/J362=0,"-",Q362/J362)</f>
        <v>-</v>
      </c>
      <c r="S362" s="318">
        <f t="shared" ref="S362:S373" si="78">IF(Q362&lt;10,O362*Q362,IF(Q362&lt;15,N362*Q362,IF(Q362&lt;J362,M362*Q362,L362*Q362)))</f>
        <v>0</v>
      </c>
      <c r="T362" s="305" t="s">
        <v>1868</v>
      </c>
      <c r="U362" s="272" t="s">
        <v>1672</v>
      </c>
      <c r="V362" s="273" t="s">
        <v>1803</v>
      </c>
      <c r="W362" s="223">
        <f>IF($B$32=1,,ROUNDUP(Таблица33[[#This Row],[Заказ корней, шт.
↓]]/5,0))</f>
        <v>0</v>
      </c>
      <c r="X362" s="202"/>
      <c r="Y362" s="224"/>
      <c r="Z362" s="240" t="s">
        <v>904</v>
      </c>
      <c r="AA362" s="164">
        <v>100</v>
      </c>
      <c r="AB362" s="164">
        <v>18</v>
      </c>
      <c r="AC362" s="3" t="s">
        <v>856</v>
      </c>
      <c r="AD362" s="3"/>
      <c r="AE362" s="63" t="s">
        <v>1282</v>
      </c>
      <c r="AF362" s="241" t="s">
        <v>1451</v>
      </c>
      <c r="AG362" s="170" t="str">
        <f>IF(MOD(Таблица33[[#This Row],[Заказ корней, шт.
↓]],Таблица33[[#This Row],[Кратность заказа]])&gt;0,"Ошибка!","")</f>
        <v/>
      </c>
    </row>
    <row r="363" spans="1:33" s="37" customFormat="1" ht="15" customHeight="1">
      <c r="A363" s="48"/>
      <c r="B363" s="116" t="s">
        <v>1864</v>
      </c>
      <c r="C363" s="54" t="s">
        <v>1854</v>
      </c>
      <c r="D363" s="174" t="s">
        <v>816</v>
      </c>
      <c r="E363" s="261"/>
      <c r="F363" s="176" t="s">
        <v>1252</v>
      </c>
      <c r="G363" s="169" t="s">
        <v>210</v>
      </c>
      <c r="H363" s="187"/>
      <c r="I363" s="55" t="s">
        <v>1328</v>
      </c>
      <c r="J363" s="56">
        <v>50</v>
      </c>
      <c r="K363" s="56" t="s">
        <v>1336</v>
      </c>
      <c r="L363" s="126">
        <v>5.27</v>
      </c>
      <c r="M363" s="126">
        <v>5.42</v>
      </c>
      <c r="N363" s="126">
        <v>5.52</v>
      </c>
      <c r="O363" s="126">
        <v>5.9</v>
      </c>
      <c r="P363" s="56">
        <v>5</v>
      </c>
      <c r="Q363" s="172"/>
      <c r="R363" s="57" t="str">
        <f t="shared" ref="R363:R364" si="79">IF(Q363/J363=0,"-",Q363/J363)</f>
        <v>-</v>
      </c>
      <c r="S363" s="58">
        <f t="shared" ref="S363:S364" si="80">IF(Q363&lt;10,O363*Q363,IF(Q363&lt;15,N363*Q363,IF(Q363&lt;J363,M363*Q363,L363*Q363)))</f>
        <v>0</v>
      </c>
      <c r="T363" s="259" t="s">
        <v>1870</v>
      </c>
      <c r="U363" s="272" t="s">
        <v>1672</v>
      </c>
      <c r="V363" s="273" t="s">
        <v>1803</v>
      </c>
      <c r="W363" s="223">
        <f>IF($B$32=1,,ROUNDUP(Таблица33[[#This Row],[Заказ корней, шт.
↓]]/5,0))</f>
        <v>0</v>
      </c>
      <c r="X363" s="202"/>
      <c r="Y363" s="224"/>
      <c r="Z363" s="240" t="s">
        <v>904</v>
      </c>
      <c r="AA363" s="164">
        <v>100</v>
      </c>
      <c r="AB363" s="164">
        <v>18</v>
      </c>
      <c r="AC363" s="3" t="s">
        <v>856</v>
      </c>
      <c r="AD363" s="3"/>
      <c r="AE363" s="63" t="s">
        <v>1282</v>
      </c>
      <c r="AF363" s="241" t="s">
        <v>1451</v>
      </c>
      <c r="AG363" s="170" t="str">
        <f>IF(MOD(Таблица33[[#This Row],[Заказ корней, шт.
↓]],Таблица33[[#This Row],[Кратность заказа]])&gt;0,"Ошибка!","")</f>
        <v/>
      </c>
    </row>
    <row r="364" spans="1:33" s="37" customFormat="1" ht="15" customHeight="1">
      <c r="A364" s="48"/>
      <c r="B364" s="116" t="s">
        <v>1864</v>
      </c>
      <c r="C364" s="54" t="s">
        <v>1855</v>
      </c>
      <c r="D364" s="174" t="s">
        <v>901</v>
      </c>
      <c r="E364" s="261"/>
      <c r="F364" s="176" t="s">
        <v>1252</v>
      </c>
      <c r="G364" s="169" t="s">
        <v>210</v>
      </c>
      <c r="H364" s="187"/>
      <c r="I364" s="55" t="s">
        <v>1330</v>
      </c>
      <c r="J364" s="56">
        <v>40</v>
      </c>
      <c r="K364" s="56" t="s">
        <v>1337</v>
      </c>
      <c r="L364" s="125">
        <v>581</v>
      </c>
      <c r="M364" s="125">
        <v>597</v>
      </c>
      <c r="N364" s="125">
        <v>608</v>
      </c>
      <c r="O364" s="125">
        <v>650</v>
      </c>
      <c r="P364" s="56">
        <v>5</v>
      </c>
      <c r="Q364" s="172"/>
      <c r="R364" s="57" t="str">
        <f t="shared" si="79"/>
        <v>-</v>
      </c>
      <c r="S364" s="65">
        <f t="shared" si="80"/>
        <v>0</v>
      </c>
      <c r="T364" s="258" t="s">
        <v>842</v>
      </c>
      <c r="U364" s="272" t="s">
        <v>1672</v>
      </c>
      <c r="V364" s="273" t="s">
        <v>1803</v>
      </c>
      <c r="W364" s="223">
        <f>IF($B$32=1,,ROUNDUP(Таблица33[[#This Row],[Заказ корней, шт.
↓]]/5,0))</f>
        <v>0</v>
      </c>
      <c r="X364" s="202"/>
      <c r="Y364" s="224"/>
      <c r="Z364" s="240" t="s">
        <v>904</v>
      </c>
      <c r="AA364" s="164">
        <v>100</v>
      </c>
      <c r="AB364" s="164">
        <v>18</v>
      </c>
      <c r="AC364" s="3" t="s">
        <v>856</v>
      </c>
      <c r="AD364" s="3"/>
      <c r="AE364" s="63" t="s">
        <v>1282</v>
      </c>
      <c r="AF364" s="241" t="s">
        <v>1451</v>
      </c>
      <c r="AG364" s="170" t="str">
        <f>IF(MOD(Таблица33[[#This Row],[Заказ корней, шт.
↓]],Таблица33[[#This Row],[Кратность заказа]])&gt;0,"Ошибка!","")</f>
        <v/>
      </c>
    </row>
    <row r="365" spans="1:33" s="37" customFormat="1" ht="15" customHeight="1">
      <c r="A365" s="48"/>
      <c r="B365" s="116" t="s">
        <v>1864</v>
      </c>
      <c r="C365" s="54" t="s">
        <v>1050</v>
      </c>
      <c r="D365" s="174" t="s">
        <v>816</v>
      </c>
      <c r="E365" s="261"/>
      <c r="F365" s="176" t="s">
        <v>1252</v>
      </c>
      <c r="G365" s="169" t="s">
        <v>129</v>
      </c>
      <c r="H365" s="187"/>
      <c r="I365" s="55" t="s">
        <v>1328</v>
      </c>
      <c r="J365" s="56">
        <v>60</v>
      </c>
      <c r="K365" s="56" t="s">
        <v>1336</v>
      </c>
      <c r="L365" s="126">
        <v>7.17</v>
      </c>
      <c r="M365" s="126">
        <v>7.3599999999999994</v>
      </c>
      <c r="N365" s="126">
        <v>7.5</v>
      </c>
      <c r="O365" s="126">
        <v>8.02</v>
      </c>
      <c r="P365" s="56">
        <v>5</v>
      </c>
      <c r="Q365" s="172"/>
      <c r="R365" s="57" t="str">
        <f t="shared" si="77"/>
        <v>-</v>
      </c>
      <c r="S365" s="58">
        <f t="shared" si="78"/>
        <v>0</v>
      </c>
      <c r="T365" s="258" t="s">
        <v>842</v>
      </c>
      <c r="U365" s="272" t="s">
        <v>1673</v>
      </c>
      <c r="V365" s="273" t="s">
        <v>1804</v>
      </c>
      <c r="W365" s="223">
        <f>IF($B$32=1,,ROUNDUP(Таблица33[[#This Row],[Заказ корней, шт.
↓]]/5,0))</f>
        <v>0</v>
      </c>
      <c r="X365" s="202"/>
      <c r="Y365" s="224"/>
      <c r="Z365" s="240" t="s">
        <v>808</v>
      </c>
      <c r="AA365" s="164" t="s">
        <v>1051</v>
      </c>
      <c r="AB365" s="164" t="s">
        <v>1029</v>
      </c>
      <c r="AC365" s="3" t="s">
        <v>854</v>
      </c>
      <c r="AD365" s="3"/>
      <c r="AE365" s="63" t="s">
        <v>1327</v>
      </c>
      <c r="AF365" s="241" t="s">
        <v>1452</v>
      </c>
      <c r="AG365" s="170" t="str">
        <f>IF(MOD(Таблица33[[#This Row],[Заказ корней, шт.
↓]],Таблица33[[#This Row],[Кратность заказа]])&gt;0,"Ошибка!","")</f>
        <v/>
      </c>
    </row>
    <row r="366" spans="1:33" s="37" customFormat="1" ht="15" customHeight="1">
      <c r="A366" s="48"/>
      <c r="B366" s="116" t="s">
        <v>1864</v>
      </c>
      <c r="C366" s="54" t="s">
        <v>1249</v>
      </c>
      <c r="D366" s="174" t="s">
        <v>816</v>
      </c>
      <c r="E366" s="261"/>
      <c r="F366" s="176" t="s">
        <v>1252</v>
      </c>
      <c r="G366" s="169" t="s">
        <v>129</v>
      </c>
      <c r="H366" s="187"/>
      <c r="I366" s="55" t="s">
        <v>1330</v>
      </c>
      <c r="J366" s="56">
        <v>35</v>
      </c>
      <c r="K366" s="56" t="s">
        <v>1336</v>
      </c>
      <c r="L366" s="126">
        <v>9.7099999999999991</v>
      </c>
      <c r="M366" s="126">
        <v>9.98</v>
      </c>
      <c r="N366" s="126">
        <v>10.16</v>
      </c>
      <c r="O366" s="126">
        <v>10.87</v>
      </c>
      <c r="P366" s="56">
        <v>5</v>
      </c>
      <c r="Q366" s="172"/>
      <c r="R366" s="57" t="str">
        <f t="shared" si="77"/>
        <v>-</v>
      </c>
      <c r="S366" s="58">
        <f t="shared" si="78"/>
        <v>0</v>
      </c>
      <c r="T366" s="258" t="s">
        <v>842</v>
      </c>
      <c r="U366" s="272" t="s">
        <v>1673</v>
      </c>
      <c r="V366" s="273" t="s">
        <v>1804</v>
      </c>
      <c r="W366" s="223">
        <f>IF($B$32=1,,ROUNDUP(Таблица33[[#This Row],[Заказ корней, шт.
↓]]/5,0))</f>
        <v>0</v>
      </c>
      <c r="X366" s="202"/>
      <c r="Y366" s="224"/>
      <c r="Z366" s="240" t="s">
        <v>808</v>
      </c>
      <c r="AA366" s="164" t="s">
        <v>1051</v>
      </c>
      <c r="AB366" s="164" t="s">
        <v>1029</v>
      </c>
      <c r="AC366" s="3" t="s">
        <v>854</v>
      </c>
      <c r="AD366" s="3"/>
      <c r="AE366" s="63" t="s">
        <v>1327</v>
      </c>
      <c r="AF366" s="241" t="s">
        <v>1452</v>
      </c>
      <c r="AG366" s="170" t="str">
        <f>IF(MOD(Таблица33[[#This Row],[Заказ корней, шт.
↓]],Таблица33[[#This Row],[Кратность заказа]])&gt;0,"Ошибка!","")</f>
        <v/>
      </c>
    </row>
    <row r="367" spans="1:33" s="37" customFormat="1" ht="15" customHeight="1">
      <c r="A367" s="48"/>
      <c r="B367" s="116" t="s">
        <v>1864</v>
      </c>
      <c r="C367" s="54" t="s">
        <v>1831</v>
      </c>
      <c r="D367" s="174" t="s">
        <v>901</v>
      </c>
      <c r="E367" s="261"/>
      <c r="F367" s="176" t="s">
        <v>1252</v>
      </c>
      <c r="G367" s="169" t="s">
        <v>129</v>
      </c>
      <c r="H367" s="187"/>
      <c r="I367" s="55" t="s">
        <v>1330</v>
      </c>
      <c r="J367" s="56">
        <v>40</v>
      </c>
      <c r="K367" s="56" t="s">
        <v>1337</v>
      </c>
      <c r="L367" s="125">
        <v>892</v>
      </c>
      <c r="M367" s="125">
        <v>917</v>
      </c>
      <c r="N367" s="125">
        <v>934</v>
      </c>
      <c r="O367" s="125">
        <v>999</v>
      </c>
      <c r="P367" s="56">
        <v>5</v>
      </c>
      <c r="Q367" s="172"/>
      <c r="R367" s="57" t="str">
        <f t="shared" si="77"/>
        <v>-</v>
      </c>
      <c r="S367" s="65">
        <f t="shared" si="78"/>
        <v>0</v>
      </c>
      <c r="T367" s="258" t="s">
        <v>842</v>
      </c>
      <c r="U367" s="272" t="s">
        <v>1673</v>
      </c>
      <c r="V367" s="273" t="s">
        <v>1804</v>
      </c>
      <c r="W367" s="223">
        <f>IF($B$32=1,,ROUNDUP(Таблица33[[#This Row],[Заказ корней, шт.
↓]]/5,0))</f>
        <v>0</v>
      </c>
      <c r="X367" s="202"/>
      <c r="Y367" s="224"/>
      <c r="Z367" s="240" t="s">
        <v>808</v>
      </c>
      <c r="AA367" s="164" t="s">
        <v>1051</v>
      </c>
      <c r="AB367" s="164" t="s">
        <v>1029</v>
      </c>
      <c r="AC367" s="3" t="s">
        <v>854</v>
      </c>
      <c r="AD367" s="3"/>
      <c r="AE367" s="63" t="s">
        <v>1327</v>
      </c>
      <c r="AF367" s="241" t="s">
        <v>1452</v>
      </c>
      <c r="AG367" s="170" t="str">
        <f>IF(MOD(Таблица33[[#This Row],[Заказ корней, шт.
↓]],Таблица33[[#This Row],[Кратность заказа]])&gt;0,"Ошибка!","")</f>
        <v/>
      </c>
    </row>
    <row r="368" spans="1:33" s="37" customFormat="1" ht="15" customHeight="1">
      <c r="A368" s="48"/>
      <c r="B368" s="116" t="s">
        <v>1864</v>
      </c>
      <c r="C368" s="54" t="s">
        <v>1377</v>
      </c>
      <c r="D368" s="174" t="s">
        <v>816</v>
      </c>
      <c r="E368" s="261"/>
      <c r="F368" s="176" t="s">
        <v>1252</v>
      </c>
      <c r="G368" s="169" t="s">
        <v>129</v>
      </c>
      <c r="H368" s="200" t="s">
        <v>1517</v>
      </c>
      <c r="I368" s="55" t="s">
        <v>1329</v>
      </c>
      <c r="J368" s="56">
        <v>20</v>
      </c>
      <c r="K368" s="56" t="s">
        <v>1336</v>
      </c>
      <c r="L368" s="126">
        <v>16.03</v>
      </c>
      <c r="M368" s="126">
        <v>16.470000000000002</v>
      </c>
      <c r="N368" s="126">
        <v>16.78</v>
      </c>
      <c r="O368" s="126">
        <v>17.95</v>
      </c>
      <c r="P368" s="56">
        <v>5</v>
      </c>
      <c r="Q368" s="172"/>
      <c r="R368" s="57" t="str">
        <f t="shared" si="77"/>
        <v>-</v>
      </c>
      <c r="S368" s="58">
        <f t="shared" si="78"/>
        <v>0</v>
      </c>
      <c r="T368" s="259" t="s">
        <v>1870</v>
      </c>
      <c r="U368" s="272" t="s">
        <v>1673</v>
      </c>
      <c r="V368" s="273" t="s">
        <v>1804</v>
      </c>
      <c r="W368" s="223">
        <f>IF($B$32=1,,ROUNDUP(Таблица33[[#This Row],[Заказ корней, шт.
↓]]/5,0))</f>
        <v>0</v>
      </c>
      <c r="X368" s="202"/>
      <c r="Y368" s="224"/>
      <c r="Z368" s="240" t="s">
        <v>808</v>
      </c>
      <c r="AA368" s="164" t="s">
        <v>1051</v>
      </c>
      <c r="AB368" s="164" t="s">
        <v>1029</v>
      </c>
      <c r="AC368" s="3" t="s">
        <v>854</v>
      </c>
      <c r="AD368" s="3"/>
      <c r="AE368" s="63" t="s">
        <v>1327</v>
      </c>
      <c r="AF368" s="241" t="s">
        <v>1452</v>
      </c>
      <c r="AG368" s="170" t="str">
        <f>IF(MOD(Таблица33[[#This Row],[Заказ корней, шт.
↓]],Таблица33[[#This Row],[Кратность заказа]])&gt;0,"Ошибка!","")</f>
        <v/>
      </c>
    </row>
    <row r="369" spans="1:33" s="53" customFormat="1" ht="21" customHeight="1">
      <c r="A369" s="48"/>
      <c r="B369" s="145"/>
      <c r="C369" s="146"/>
      <c r="D369" s="146"/>
      <c r="E369" s="260"/>
      <c r="F369" s="159" t="s">
        <v>853</v>
      </c>
      <c r="G369" s="160"/>
      <c r="H369" s="186"/>
      <c r="I369" s="148"/>
      <c r="J369" s="149"/>
      <c r="K369" s="149"/>
      <c r="L369" s="150"/>
      <c r="M369" s="150"/>
      <c r="N369" s="150"/>
      <c r="O369" s="150"/>
      <c r="P369" s="149"/>
      <c r="Q369" s="161"/>
      <c r="R369" s="151"/>
      <c r="S369" s="152"/>
      <c r="T369" s="222"/>
      <c r="U369" s="153"/>
      <c r="V369" s="153"/>
      <c r="W369" s="221"/>
      <c r="X369" s="153"/>
      <c r="Y369" s="222"/>
      <c r="Z369" s="238"/>
      <c r="AA369" s="165"/>
      <c r="AB369" s="165"/>
      <c r="AC369" s="155"/>
      <c r="AD369" s="155"/>
      <c r="AE369" s="154"/>
      <c r="AF369" s="239"/>
      <c r="AG369" s="170"/>
    </row>
    <row r="370" spans="1:33" s="37" customFormat="1" ht="15" customHeight="1">
      <c r="A370" s="48"/>
      <c r="B370" s="116" t="s">
        <v>1864</v>
      </c>
      <c r="C370" s="54" t="s">
        <v>1250</v>
      </c>
      <c r="D370" s="174" t="s">
        <v>816</v>
      </c>
      <c r="E370" s="261"/>
      <c r="F370" s="176" t="s">
        <v>1252</v>
      </c>
      <c r="G370" s="169" t="s">
        <v>127</v>
      </c>
      <c r="H370" s="185" t="s">
        <v>1506</v>
      </c>
      <c r="I370" s="55" t="s">
        <v>1328</v>
      </c>
      <c r="J370" s="56">
        <v>75</v>
      </c>
      <c r="K370" s="56" t="s">
        <v>1336</v>
      </c>
      <c r="L370" s="126">
        <v>4.5599999999999996</v>
      </c>
      <c r="M370" s="126">
        <v>4.68</v>
      </c>
      <c r="N370" s="126">
        <v>4.7699999999999996</v>
      </c>
      <c r="O370" s="126">
        <v>5.0999999999999996</v>
      </c>
      <c r="P370" s="56">
        <v>5</v>
      </c>
      <c r="Q370" s="172"/>
      <c r="R370" s="57" t="str">
        <f t="shared" si="77"/>
        <v>-</v>
      </c>
      <c r="S370" s="58">
        <f t="shared" si="78"/>
        <v>0</v>
      </c>
      <c r="T370" s="258" t="s">
        <v>842</v>
      </c>
      <c r="U370" s="272" t="s">
        <v>1674</v>
      </c>
      <c r="V370" s="273" t="s">
        <v>1805</v>
      </c>
      <c r="W370" s="223">
        <f>IF($B$32=1,,ROUNDUP(Таблица33[[#This Row],[Заказ корней, шт.
↓]]/5,0))</f>
        <v>0</v>
      </c>
      <c r="X370" s="202"/>
      <c r="Y370" s="224"/>
      <c r="Z370" s="240" t="s">
        <v>904</v>
      </c>
      <c r="AA370" s="164">
        <v>90</v>
      </c>
      <c r="AB370" s="164" t="s">
        <v>1045</v>
      </c>
      <c r="AC370" s="3" t="s">
        <v>854</v>
      </c>
      <c r="AD370" s="3"/>
      <c r="AE370" s="63" t="s">
        <v>1046</v>
      </c>
      <c r="AF370" s="241" t="s">
        <v>1453</v>
      </c>
      <c r="AG370" s="170" t="str">
        <f>IF(MOD(Таблица33[[#This Row],[Заказ корней, шт.
↓]],Таблица33[[#This Row],[Кратность заказа]])&gt;0,"Ошибка!","")</f>
        <v/>
      </c>
    </row>
    <row r="371" spans="1:33" s="37" customFormat="1" ht="15" customHeight="1">
      <c r="A371" s="48"/>
      <c r="B371" s="116" t="s">
        <v>1864</v>
      </c>
      <c r="C371" s="54" t="s">
        <v>1044</v>
      </c>
      <c r="D371" s="174" t="s">
        <v>901</v>
      </c>
      <c r="E371" s="261"/>
      <c r="F371" s="176" t="s">
        <v>1252</v>
      </c>
      <c r="G371" s="169" t="s">
        <v>127</v>
      </c>
      <c r="H371" s="185" t="s">
        <v>1506</v>
      </c>
      <c r="I371" s="55" t="s">
        <v>1328</v>
      </c>
      <c r="J371" s="56">
        <v>60</v>
      </c>
      <c r="K371" s="56" t="s">
        <v>1337</v>
      </c>
      <c r="L371" s="125">
        <v>434</v>
      </c>
      <c r="M371" s="125">
        <v>445</v>
      </c>
      <c r="N371" s="125">
        <v>454</v>
      </c>
      <c r="O371" s="125">
        <v>485</v>
      </c>
      <c r="P371" s="56">
        <v>5</v>
      </c>
      <c r="Q371" s="172"/>
      <c r="R371" s="57" t="str">
        <f t="shared" si="77"/>
        <v>-</v>
      </c>
      <c r="S371" s="65">
        <f t="shared" si="78"/>
        <v>0</v>
      </c>
      <c r="T371" s="258" t="s">
        <v>842</v>
      </c>
      <c r="U371" s="272" t="s">
        <v>1674</v>
      </c>
      <c r="V371" s="273" t="s">
        <v>1805</v>
      </c>
      <c r="W371" s="223">
        <f>IF($B$32=1,,ROUNDUP(Таблица33[[#This Row],[Заказ корней, шт.
↓]]/5,0))</f>
        <v>0</v>
      </c>
      <c r="X371" s="202"/>
      <c r="Y371" s="224"/>
      <c r="Z371" s="240" t="s">
        <v>904</v>
      </c>
      <c r="AA371" s="164">
        <v>90</v>
      </c>
      <c r="AB371" s="164" t="s">
        <v>1045</v>
      </c>
      <c r="AC371" s="3" t="s">
        <v>854</v>
      </c>
      <c r="AD371" s="3"/>
      <c r="AE371" s="63" t="s">
        <v>1046</v>
      </c>
      <c r="AF371" s="241" t="s">
        <v>1453</v>
      </c>
      <c r="AG371" s="170" t="str">
        <f>IF(MOD(Таблица33[[#This Row],[Заказ корней, шт.
↓]],Таблица33[[#This Row],[Кратность заказа]])&gt;0,"Ошибка!","")</f>
        <v/>
      </c>
    </row>
    <row r="372" spans="1:33" s="37" customFormat="1" ht="15" customHeight="1">
      <c r="A372" s="48"/>
      <c r="B372" s="116" t="s">
        <v>1864</v>
      </c>
      <c r="C372" s="54" t="s">
        <v>1047</v>
      </c>
      <c r="D372" s="174" t="s">
        <v>816</v>
      </c>
      <c r="E372" s="257"/>
      <c r="F372" s="176" t="s">
        <v>1252</v>
      </c>
      <c r="G372" s="169" t="s">
        <v>127</v>
      </c>
      <c r="H372" s="185" t="s">
        <v>1506</v>
      </c>
      <c r="I372" s="55" t="s">
        <v>1330</v>
      </c>
      <c r="J372" s="56">
        <v>50</v>
      </c>
      <c r="K372" s="56" t="s">
        <v>1336</v>
      </c>
      <c r="L372" s="126">
        <v>4.92</v>
      </c>
      <c r="M372" s="126">
        <v>5.05</v>
      </c>
      <c r="N372" s="126">
        <v>5.1499999999999995</v>
      </c>
      <c r="O372" s="126">
        <v>5.5</v>
      </c>
      <c r="P372" s="56">
        <v>5</v>
      </c>
      <c r="Q372" s="172"/>
      <c r="R372" s="57" t="str">
        <f t="shared" ref="R372" si="81">IF(Q372/J372=0,"-",Q372/J372)</f>
        <v>-</v>
      </c>
      <c r="S372" s="58">
        <f t="shared" ref="S372" si="82">IF(Q372&lt;10,O372*Q372,IF(Q372&lt;15,N372*Q372,IF(Q372&lt;J372,M372*Q372,L372*Q372)))</f>
        <v>0</v>
      </c>
      <c r="T372" s="258" t="s">
        <v>842</v>
      </c>
      <c r="U372" s="272" t="s">
        <v>1674</v>
      </c>
      <c r="V372" s="273" t="s">
        <v>1805</v>
      </c>
      <c r="W372" s="223">
        <f>IF($B$32=1,,ROUNDUP(Таблица33[[#This Row],[Заказ корней, шт.
↓]]/5,0))</f>
        <v>0</v>
      </c>
      <c r="X372" s="202"/>
      <c r="Y372" s="224"/>
      <c r="Z372" s="240" t="s">
        <v>904</v>
      </c>
      <c r="AA372" s="164">
        <v>90</v>
      </c>
      <c r="AB372" s="164" t="s">
        <v>1045</v>
      </c>
      <c r="AC372" s="3" t="s">
        <v>854</v>
      </c>
      <c r="AD372" s="3"/>
      <c r="AE372" s="63" t="s">
        <v>1046</v>
      </c>
      <c r="AF372" s="241" t="s">
        <v>1453</v>
      </c>
      <c r="AG372" s="170" t="str">
        <f>IF(MOD(Таблица33[[#This Row],[Заказ корней, шт.
↓]],Таблица33[[#This Row],[Кратность заказа]])&gt;0,"Ошибка!","")</f>
        <v/>
      </c>
    </row>
    <row r="373" spans="1:33" s="37" customFormat="1" ht="15" hidden="1" customHeight="1">
      <c r="A373" s="48"/>
      <c r="B373" s="116" t="s">
        <v>1865</v>
      </c>
      <c r="C373" s="54" t="s">
        <v>1833</v>
      </c>
      <c r="D373" s="174" t="s">
        <v>816</v>
      </c>
      <c r="E373" s="257"/>
      <c r="F373" s="176" t="s">
        <v>1252</v>
      </c>
      <c r="G373" s="169" t="s">
        <v>127</v>
      </c>
      <c r="H373" s="185" t="s">
        <v>1506</v>
      </c>
      <c r="I373" s="55" t="s">
        <v>1330</v>
      </c>
      <c r="J373" s="56">
        <v>35</v>
      </c>
      <c r="K373" s="56" t="s">
        <v>1336</v>
      </c>
      <c r="L373" s="126">
        <v>4.92</v>
      </c>
      <c r="M373" s="126">
        <v>5.05</v>
      </c>
      <c r="N373" s="126">
        <v>5.1499999999999995</v>
      </c>
      <c r="O373" s="126">
        <v>5.5</v>
      </c>
      <c r="P373" s="56">
        <v>5</v>
      </c>
      <c r="Q373" s="172"/>
      <c r="R373" s="57" t="str">
        <f t="shared" si="77"/>
        <v>-</v>
      </c>
      <c r="S373" s="58">
        <f t="shared" si="78"/>
        <v>0</v>
      </c>
      <c r="T373" s="258" t="s">
        <v>842</v>
      </c>
      <c r="U373" s="272" t="s">
        <v>1674</v>
      </c>
      <c r="V373" s="273" t="s">
        <v>1805</v>
      </c>
      <c r="W373" s="223">
        <f>IF($B$32=1,,ROUNDUP(Таблица33[[#This Row],[Заказ корней, шт.
↓]]/5,0))</f>
        <v>0</v>
      </c>
      <c r="X373" s="202"/>
      <c r="Y373" s="224"/>
      <c r="Z373" s="240" t="s">
        <v>904</v>
      </c>
      <c r="AA373" s="164">
        <v>90</v>
      </c>
      <c r="AB373" s="164" t="s">
        <v>1045</v>
      </c>
      <c r="AC373" s="3" t="s">
        <v>854</v>
      </c>
      <c r="AD373" s="3"/>
      <c r="AE373" s="63" t="s">
        <v>1046</v>
      </c>
      <c r="AF373" s="241" t="s">
        <v>1453</v>
      </c>
      <c r="AG373" s="170" t="str">
        <f>IF(MOD(Таблица33[[#This Row],[Заказ корней, шт.
↓]],Таблица33[[#This Row],[Кратность заказа]])&gt;0,"Ошибка!","")</f>
        <v/>
      </c>
    </row>
    <row r="374" spans="1:33" s="72" customFormat="1" ht="15" customHeight="1">
      <c r="A374" s="48"/>
      <c r="B374" s="66"/>
      <c r="C374" s="66" t="s">
        <v>1541</v>
      </c>
      <c r="D374" s="271" t="s">
        <v>816</v>
      </c>
      <c r="E374" s="263"/>
      <c r="F374" s="68"/>
      <c r="G374" s="69" t="s">
        <v>1534</v>
      </c>
      <c r="H374" s="69"/>
      <c r="I374" s="68"/>
      <c r="J374" s="68"/>
      <c r="K374" s="68"/>
      <c r="L374" s="68"/>
      <c r="M374" s="68"/>
      <c r="N374" s="68"/>
      <c r="O374" s="68"/>
      <c r="P374" s="70"/>
      <c r="Q374" s="71">
        <f>IF(B32=2,SUMIF(D43:D373,"евро",W43:W373),0)</f>
        <v>0</v>
      </c>
      <c r="R374" s="66"/>
      <c r="S374" s="66"/>
      <c r="T374" s="243"/>
      <c r="U374" s="70"/>
      <c r="V374" s="67"/>
      <c r="W374" s="225"/>
      <c r="X374" s="71"/>
      <c r="Y374" s="226"/>
      <c r="Z374" s="225"/>
      <c r="AA374" s="66"/>
      <c r="AB374" s="66"/>
      <c r="AC374" s="71"/>
      <c r="AD374" s="71"/>
      <c r="AE374" s="162"/>
      <c r="AF374" s="243"/>
      <c r="AG374" s="163"/>
    </row>
    <row r="375" spans="1:33" s="72" customFormat="1" ht="15" customHeight="1">
      <c r="A375" s="48"/>
      <c r="B375" s="66"/>
      <c r="C375" s="66" t="s">
        <v>1541</v>
      </c>
      <c r="D375" s="271" t="s">
        <v>901</v>
      </c>
      <c r="E375" s="263"/>
      <c r="F375" s="68"/>
      <c r="G375" s="69" t="s">
        <v>1534</v>
      </c>
      <c r="H375" s="69"/>
      <c r="I375" s="68"/>
      <c r="J375" s="68"/>
      <c r="K375" s="68"/>
      <c r="L375" s="68"/>
      <c r="M375" s="68"/>
      <c r="N375" s="68"/>
      <c r="O375" s="68"/>
      <c r="P375" s="70"/>
      <c r="Q375" s="71">
        <f>IF(B32=2,SUMIF(D43:D373,"руб",W43:W373),0)</f>
        <v>0</v>
      </c>
      <c r="R375" s="66"/>
      <c r="S375" s="66"/>
      <c r="T375" s="243"/>
      <c r="U375" s="70"/>
      <c r="V375" s="67"/>
      <c r="W375" s="225"/>
      <c r="X375" s="71"/>
      <c r="Y375" s="226"/>
      <c r="Z375" s="225"/>
      <c r="AA375" s="66"/>
      <c r="AB375" s="66"/>
      <c r="AC375" s="71"/>
      <c r="AD375" s="71"/>
      <c r="AE375" s="162"/>
      <c r="AF375" s="243"/>
      <c r="AG375" s="163"/>
    </row>
    <row r="376" spans="1:33" s="72" customFormat="1" ht="15" customHeight="1">
      <c r="A376" s="48"/>
      <c r="B376" s="66"/>
      <c r="C376" s="66" t="s">
        <v>1540</v>
      </c>
      <c r="D376" s="271" t="s">
        <v>816</v>
      </c>
      <c r="E376" s="263"/>
      <c r="F376" s="68"/>
      <c r="G376" s="69" t="s">
        <v>1873</v>
      </c>
      <c r="H376" s="69"/>
      <c r="I376" s="68"/>
      <c r="J376" s="68"/>
      <c r="K376" s="68"/>
      <c r="L376" s="68"/>
      <c r="M376" s="68"/>
      <c r="N376" s="68"/>
      <c r="O376" s="68"/>
      <c r="P376" s="70"/>
      <c r="Q376" s="71">
        <f>IF(B32=3,SUMIF(D43:D373,"евро",W43:W373),0)</f>
        <v>0</v>
      </c>
      <c r="R376" s="66"/>
      <c r="S376" s="66"/>
      <c r="T376" s="243"/>
      <c r="U376" s="70"/>
      <c r="V376" s="67"/>
      <c r="W376" s="225"/>
      <c r="X376" s="71"/>
      <c r="Y376" s="226"/>
      <c r="Z376" s="225"/>
      <c r="AA376" s="66"/>
      <c r="AB376" s="66"/>
      <c r="AC376" s="71"/>
      <c r="AD376" s="71"/>
      <c r="AE376" s="162"/>
      <c r="AF376" s="243"/>
      <c r="AG376" s="163"/>
    </row>
    <row r="377" spans="1:33" s="72" customFormat="1" ht="15" customHeight="1">
      <c r="A377" s="48"/>
      <c r="B377" s="66"/>
      <c r="C377" s="66" t="s">
        <v>1540</v>
      </c>
      <c r="D377" s="271" t="s">
        <v>901</v>
      </c>
      <c r="E377" s="263"/>
      <c r="F377" s="68"/>
      <c r="G377" s="69" t="s">
        <v>1873</v>
      </c>
      <c r="H377" s="69"/>
      <c r="I377" s="68"/>
      <c r="J377" s="68"/>
      <c r="K377" s="68"/>
      <c r="L377" s="68"/>
      <c r="M377" s="68"/>
      <c r="N377" s="68"/>
      <c r="O377" s="68"/>
      <c r="P377" s="70"/>
      <c r="Q377" s="71">
        <f>IF(B32=3,SUMIF(D43:D373,"руб",W43:W373),0)</f>
        <v>0</v>
      </c>
      <c r="R377" s="66"/>
      <c r="S377" s="66"/>
      <c r="T377" s="243"/>
      <c r="U377" s="70"/>
      <c r="V377" s="67"/>
      <c r="W377" s="225"/>
      <c r="X377" s="71"/>
      <c r="Y377" s="226"/>
      <c r="Z377" s="225"/>
      <c r="AA377" s="66"/>
      <c r="AB377" s="66"/>
      <c r="AC377" s="71"/>
      <c r="AD377" s="71"/>
      <c r="AE377" s="162"/>
      <c r="AF377" s="243"/>
      <c r="AG377" s="163"/>
    </row>
    <row r="378" spans="1:33" s="72" customFormat="1" ht="15" customHeight="1">
      <c r="A378" s="48"/>
      <c r="B378" s="66"/>
      <c r="C378" s="66" t="s">
        <v>1542</v>
      </c>
      <c r="D378" s="271" t="s">
        <v>816</v>
      </c>
      <c r="E378" s="263"/>
      <c r="F378" s="68"/>
      <c r="G378" s="69" t="s">
        <v>1874</v>
      </c>
      <c r="H378" s="69"/>
      <c r="I378" s="68"/>
      <c r="J378" s="68"/>
      <c r="K378" s="68"/>
      <c r="L378" s="68"/>
      <c r="M378" s="68"/>
      <c r="N378" s="68"/>
      <c r="O378" s="68"/>
      <c r="P378" s="70"/>
      <c r="Q378" s="71">
        <f>IF(B33=TRUE,SUMIF(D43:D373,"евро",W43:W373),0)</f>
        <v>0</v>
      </c>
      <c r="R378" s="66"/>
      <c r="S378" s="66"/>
      <c r="T378" s="243"/>
      <c r="U378" s="70"/>
      <c r="V378" s="67"/>
      <c r="W378" s="225"/>
      <c r="X378" s="71"/>
      <c r="Y378" s="226"/>
      <c r="Z378" s="225"/>
      <c r="AA378" s="66"/>
      <c r="AB378" s="66"/>
      <c r="AC378" s="71"/>
      <c r="AD378" s="71"/>
      <c r="AE378" s="162"/>
      <c r="AF378" s="243"/>
      <c r="AG378" s="163"/>
    </row>
    <row r="379" spans="1:33" s="72" customFormat="1" ht="15" customHeight="1">
      <c r="A379" s="48"/>
      <c r="B379" s="66"/>
      <c r="C379" s="66" t="s">
        <v>1542</v>
      </c>
      <c r="D379" s="271" t="s">
        <v>901</v>
      </c>
      <c r="E379" s="263"/>
      <c r="F379" s="68"/>
      <c r="G379" s="69" t="s">
        <v>1874</v>
      </c>
      <c r="H379" s="69"/>
      <c r="I379" s="68"/>
      <c r="J379" s="68"/>
      <c r="K379" s="68"/>
      <c r="L379" s="68"/>
      <c r="M379" s="68"/>
      <c r="N379" s="68"/>
      <c r="O379" s="68"/>
      <c r="P379" s="70"/>
      <c r="Q379" s="71">
        <f>IF(B33=TRUE,SUMIF(D43:D373,"РУБ",W43:W373),0)</f>
        <v>0</v>
      </c>
      <c r="R379" s="66"/>
      <c r="S379" s="66"/>
      <c r="T379" s="243"/>
      <c r="U379" s="70"/>
      <c r="V379" s="67"/>
      <c r="W379" s="225"/>
      <c r="X379" s="71"/>
      <c r="Y379" s="226"/>
      <c r="Z379" s="225"/>
      <c r="AA379" s="66"/>
      <c r="AB379" s="66"/>
      <c r="AC379" s="71"/>
      <c r="AD379" s="71"/>
      <c r="AE379" s="162"/>
      <c r="AF379" s="243"/>
      <c r="AG379" s="163"/>
    </row>
    <row r="380" spans="1:33" s="72" customFormat="1" ht="15" customHeight="1">
      <c r="A380" s="48"/>
      <c r="B380" s="66"/>
      <c r="C380" s="66" t="s">
        <v>1542</v>
      </c>
      <c r="D380" s="271" t="s">
        <v>1871</v>
      </c>
      <c r="E380" s="263"/>
      <c r="F380" s="68"/>
      <c r="G380" s="69" t="s">
        <v>1875</v>
      </c>
      <c r="H380" s="69"/>
      <c r="I380" s="68"/>
      <c r="J380" s="68"/>
      <c r="K380" s="68"/>
      <c r="L380" s="68"/>
      <c r="M380" s="68"/>
      <c r="N380" s="68"/>
      <c r="O380" s="68"/>
      <c r="P380" s="70"/>
      <c r="Q380" s="71">
        <f>S36</f>
        <v>0</v>
      </c>
      <c r="R380" s="66"/>
      <c r="S380" s="66"/>
      <c r="T380" s="243"/>
      <c r="U380" s="70"/>
      <c r="V380" s="67"/>
      <c r="W380" s="225"/>
      <c r="X380" s="71"/>
      <c r="Y380" s="226"/>
      <c r="Z380" s="225"/>
      <c r="AA380" s="66"/>
      <c r="AB380" s="66"/>
      <c r="AC380" s="71"/>
      <c r="AD380" s="71"/>
      <c r="AE380" s="162"/>
      <c r="AF380" s="243"/>
      <c r="AG380" s="163"/>
    </row>
    <row r="381" spans="1:33" s="72" customFormat="1" ht="15" customHeight="1">
      <c r="A381" s="48"/>
      <c r="B381" s="66"/>
      <c r="C381" s="66" t="s">
        <v>1052</v>
      </c>
      <c r="D381" s="67"/>
      <c r="E381" s="263"/>
      <c r="F381" s="68"/>
      <c r="G381" s="69" t="s">
        <v>1380</v>
      </c>
      <c r="H381" s="69"/>
      <c r="I381" s="68"/>
      <c r="J381" s="68"/>
      <c r="K381" s="68"/>
      <c r="L381" s="68"/>
      <c r="M381" s="68"/>
      <c r="N381" s="68"/>
      <c r="O381" s="68"/>
      <c r="P381" s="70"/>
      <c r="Q381" s="71">
        <f>R13</f>
        <v>0</v>
      </c>
      <c r="R381" s="66"/>
      <c r="S381" s="66"/>
      <c r="T381" s="243"/>
      <c r="U381" s="70"/>
      <c r="V381" s="67"/>
      <c r="W381" s="225"/>
      <c r="X381" s="71"/>
      <c r="Y381" s="226"/>
      <c r="Z381" s="225"/>
      <c r="AA381" s="66"/>
      <c r="AB381" s="66"/>
      <c r="AC381" s="71"/>
      <c r="AD381" s="71"/>
      <c r="AE381" s="162"/>
      <c r="AF381" s="243"/>
      <c r="AG381" s="163"/>
    </row>
    <row r="382" spans="1:33" s="72" customFormat="1" ht="15" customHeight="1" thickBot="1">
      <c r="A382" s="48"/>
      <c r="B382" s="123"/>
      <c r="C382" s="123" t="s">
        <v>1378</v>
      </c>
      <c r="D382" s="124"/>
      <c r="E382" s="264"/>
      <c r="F382" s="265"/>
      <c r="G382" s="266" t="s">
        <v>1379</v>
      </c>
      <c r="H382" s="266"/>
      <c r="I382" s="265"/>
      <c r="J382" s="265"/>
      <c r="K382" s="265"/>
      <c r="L382" s="265"/>
      <c r="M382" s="265"/>
      <c r="N382" s="265"/>
      <c r="O382" s="265"/>
      <c r="P382" s="267"/>
      <c r="Q382" s="228" t="str">
        <f>IF(Q381&gt;5,ROUNDUP(Q381/32,0),"")</f>
        <v/>
      </c>
      <c r="R382" s="244"/>
      <c r="S382" s="244"/>
      <c r="T382" s="245"/>
      <c r="U382" s="122"/>
      <c r="V382" s="124"/>
      <c r="W382" s="227"/>
      <c r="X382" s="228"/>
      <c r="Y382" s="229"/>
      <c r="Z382" s="227"/>
      <c r="AA382" s="244"/>
      <c r="AB382" s="244"/>
      <c r="AC382" s="228"/>
      <c r="AD382" s="228"/>
      <c r="AE382" s="230"/>
      <c r="AF382" s="245"/>
      <c r="AG382" s="163"/>
    </row>
    <row r="384" spans="1:33">
      <c r="F384" s="59" t="s">
        <v>1053</v>
      </c>
      <c r="I384" s="59"/>
    </row>
    <row r="385" spans="6:9">
      <c r="F385" s="59" t="s">
        <v>1054</v>
      </c>
      <c r="I385" s="59"/>
    </row>
  </sheetData>
  <mergeCells count="30">
    <mergeCell ref="Y36:Z36"/>
    <mergeCell ref="Y32:Z33"/>
    <mergeCell ref="W32:W33"/>
    <mergeCell ref="R18:S18"/>
    <mergeCell ref="X39:Y39"/>
    <mergeCell ref="E34:P35"/>
    <mergeCell ref="Y34:Z34"/>
    <mergeCell ref="Y35:Z35"/>
    <mergeCell ref="R32:R33"/>
    <mergeCell ref="S32:S33"/>
    <mergeCell ref="T32:T33"/>
    <mergeCell ref="U32:U33"/>
    <mergeCell ref="V32:V33"/>
    <mergeCell ref="X32:X33"/>
    <mergeCell ref="T2:X2"/>
    <mergeCell ref="R21:S21"/>
    <mergeCell ref="R22:S22"/>
    <mergeCell ref="E31:P32"/>
    <mergeCell ref="R20:S20"/>
    <mergeCell ref="E29:Q29"/>
    <mergeCell ref="R13:S13"/>
    <mergeCell ref="L7:N7"/>
    <mergeCell ref="R10:S10"/>
    <mergeCell ref="R11:S11"/>
    <mergeCell ref="R12:S12"/>
    <mergeCell ref="R14:S14"/>
    <mergeCell ref="R15:S15"/>
    <mergeCell ref="R16:S16"/>
    <mergeCell ref="R17:S17"/>
    <mergeCell ref="R19:S19"/>
  </mergeCells>
  <phoneticPr fontId="73" type="noConversion"/>
  <conditionalFormatting sqref="P43:P44 P46:P50 P52:P81 P83:P98 P103:P104 P106:P126 P128 P130:P139 P141:P143 P145:P149 P151:P152 P154:P176 P178:P183 P186:P194 P200:P219 P223:P231 P236:P238 P241:P242 P247:P278 P280:P285 P287:P293 P295:P309 P311 P313:P319 P322:P323 P325:P327 P329:P336 P339:P342 P346 P348:P354 P356 P359:P368 P370:P373">
    <cfRule type="expression" dxfId="3" priority="5">
      <formula>MOD(Q43,P43)&gt;0</formula>
    </cfRule>
  </conditionalFormatting>
  <conditionalFormatting sqref="P101 P127 P129 P140 P144 P150 P177 P195:P197 P220:P222 P239:P240 P294 P310 P312 P320:P321 P324 P347 P355 P357:P358">
    <cfRule type="expression" dxfId="2" priority="3">
      <formula>AND(MOD(Q101,P101)&gt;0,MOD(Q101,35)&gt;0)</formula>
    </cfRule>
  </conditionalFormatting>
  <conditionalFormatting sqref="Q43:Q44 Q46:Q50 Q52:Q81 Q83:Q98 Q103:Q104 Q106:Q126 Q128 Q130:Q139 Q141:Q143 Q145:Q149 Q151:Q152 Q154:Q176 Q178:Q183 Q186:Q194 Q200:Q219 Q223:Q231 Q236:Q238 Q241:Q242 Q247:Q278 Q280:Q285 Q287:Q293 Q295:Q309 Q311 Q313:Q319 Q322:Q323 Q325:Q327 Q329:Q336 Q339:Q342 Q346 Q348:Q354 Q356 Q359:Q368 Q370:Q373">
    <cfRule type="expression" dxfId="1" priority="6">
      <formula>MOD(Q43,P43)&gt;0</formula>
    </cfRule>
  </conditionalFormatting>
  <conditionalFormatting sqref="Q101 Q127 Q129 Q140 Q144 Q150 Q177 Q195:Q197 Q220:Q222 Q239:Q240 Q294 Q310 Q312 Q320:Q321 Q324 Q347 Q355 Q357:Q358">
    <cfRule type="expression" dxfId="0" priority="4">
      <formula>AND(MOD(Q101,P101)&gt;0,MOD(Q101,35)&gt;0)</formula>
    </cfRule>
  </conditionalFormatting>
  <dataValidations count="4">
    <dataValidation type="list" allowBlank="1" showInputMessage="1" showErrorMessage="1" sqref="O8" xr:uid="{F5966C43-9C0F-441C-A903-A615C12BBC53}">
      <formula1>"да,нет"</formula1>
    </dataValidation>
    <dataValidation type="list" allowBlank="1" showInputMessage="1" showErrorMessage="1" sqref="R11:S11" xr:uid="{3174B925-F35D-4162-B866-A6E9DB5CF627}">
      <formula1>"не выбрано,42-44 недели 2026 (с 12.10),7 неделя 2027 (08.02-14.02) с зимним хранением,11 неделя 2027 (09.03-14.03) с зимним хранением"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Q343:Q344 X329:Y336 X280:Y327 X200:Y242 Q102 X83:Y98 Q45 X346:Y368 Q198 X244:Y244 Q232:Q235 X370:Y380 X52:Y81 X43:Y50 Q286 X186:Y198 Q374:Q380 X339:Y344 Q244 X101:Y104 X247:Y278 X154:Y183 X106:Y152" xr:uid="{64C65D89-3481-4C7C-A426-2E27171652DC}">
      <formula1>$O$8&lt;&gt;"нет"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Q43:Q44 Q46:Q50 Q370:Q373 Q287:Q327 Q103:Q104 Q339:Q342 Q280:Q285 Q154:Q183 Q101 Q346:Q368 Q186:Q197 Q247:Q278 Q52:Q81 Q83:Q98 Q329:Q336 Q236:Q242 Q200:Q231 Q106:Q152" xr:uid="{DB287FFD-1D98-4766-9A3C-6E13D560BF9D}">
      <formula1>$O$7&lt;&gt;"нет"</formula1>
    </dataValidation>
  </dataValidations>
  <hyperlinks>
    <hyperlink ref="L7" location="'Условия работы'!A1" display="&gt;&gt;&gt; Условия работы &lt;&lt;&lt;" xr:uid="{FBBA9F30-B0AD-45D9-8A20-9A254C68E1DB}"/>
  </hyperlinks>
  <pageMargins left="0.7" right="0.7" top="0.75" bottom="0.75" header="0.3" footer="0.3"/>
  <pageSetup paperSize="9" scale="2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992" r:id="rId4" name="Option Button 536">
              <controlPr defaultSize="0" autoFill="0" autoLine="0" autoPict="0" altText="Не нужны">
                <anchor moveWithCells="1" sizeWithCells="1">
                  <from>
                    <xdr:col>4</xdr:col>
                    <xdr:colOff>30480</xdr:colOff>
                    <xdr:row>31</xdr:row>
                    <xdr:rowOff>220980</xdr:rowOff>
                  </from>
                  <to>
                    <xdr:col>5</xdr:col>
                    <xdr:colOff>213360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3" r:id="rId5" name="Option Button 537">
              <controlPr defaultSize="0" autoFill="0" autoLine="0" autoPict="0">
                <anchor moveWithCells="1" sizeWithCells="1">
                  <from>
                    <xdr:col>5</xdr:col>
                    <xdr:colOff>274320</xdr:colOff>
                    <xdr:row>31</xdr:row>
                    <xdr:rowOff>228600</xdr:rowOff>
                  </from>
                  <to>
                    <xdr:col>6</xdr:col>
                    <xdr:colOff>541020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4" r:id="rId6" name="Option Button 538">
              <controlPr defaultSize="0" autoFill="0" autoLine="0" autoPict="0">
                <anchor moveWithCells="1" sizeWithCells="1">
                  <from>
                    <xdr:col>6</xdr:col>
                    <xdr:colOff>541020</xdr:colOff>
                    <xdr:row>31</xdr:row>
                    <xdr:rowOff>228600</xdr:rowOff>
                  </from>
                  <to>
                    <xdr:col>6</xdr:col>
                    <xdr:colOff>1257300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5" r:id="rId7" name="Check Box 539">
              <controlPr defaultSize="0" autoFill="0" autoLine="0" autoPict="0">
                <anchor moveWithCells="1">
                  <from>
                    <xdr:col>6</xdr:col>
                    <xdr:colOff>1287780</xdr:colOff>
                    <xdr:row>31</xdr:row>
                    <xdr:rowOff>236220</xdr:rowOff>
                  </from>
                  <to>
                    <xdr:col>8</xdr:col>
                    <xdr:colOff>419100</xdr:colOff>
                    <xdr:row>32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660B-5497-478D-9292-F78B26E59709}">
  <sheetPr codeName="Лист1"/>
  <dimension ref="B2:H144"/>
  <sheetViews>
    <sheetView showGridLines="0" workbookViewId="0">
      <selection activeCell="C5" sqref="C5"/>
    </sheetView>
  </sheetViews>
  <sheetFormatPr defaultRowHeight="14.4"/>
  <cols>
    <col min="1" max="1" width="4" customWidth="1"/>
    <col min="3" max="3" width="28.6640625" customWidth="1"/>
    <col min="4" max="4" width="40.33203125" customWidth="1"/>
    <col min="5" max="7" width="0" hidden="1" customWidth="1"/>
    <col min="8" max="8" width="18.6640625" customWidth="1"/>
  </cols>
  <sheetData>
    <row r="2" spans="2:8" ht="21">
      <c r="B2" s="195" t="s">
        <v>1509</v>
      </c>
      <c r="C2" s="196"/>
    </row>
    <row r="3" spans="2:8">
      <c r="B3" s="190" t="s">
        <v>1253</v>
      </c>
      <c r="C3" s="180" t="s">
        <v>1510</v>
      </c>
    </row>
    <row r="4" spans="2:8">
      <c r="B4" s="190" t="s">
        <v>1251</v>
      </c>
      <c r="C4" s="180" t="s">
        <v>1512</v>
      </c>
    </row>
    <row r="5" spans="2:8">
      <c r="B5" s="190" t="s">
        <v>1252</v>
      </c>
      <c r="C5" s="180" t="s">
        <v>1513</v>
      </c>
    </row>
    <row r="7" spans="2:8" ht="21">
      <c r="B7" s="195" t="s">
        <v>1514</v>
      </c>
      <c r="C7" s="196"/>
    </row>
    <row r="8" spans="2:8" ht="15.6">
      <c r="B8" s="197" t="s">
        <v>1505</v>
      </c>
      <c r="C8" s="180" t="s">
        <v>1515</v>
      </c>
    </row>
    <row r="9" spans="2:8" ht="14.1" customHeight="1">
      <c r="B9" s="198" t="s">
        <v>1506</v>
      </c>
      <c r="C9" s="180" t="s">
        <v>1490</v>
      </c>
    </row>
    <row r="10" spans="2:8">
      <c r="B10" s="199" t="s">
        <v>1507</v>
      </c>
      <c r="C10" s="180" t="s">
        <v>1516</v>
      </c>
    </row>
    <row r="12" spans="2:8" ht="21">
      <c r="B12" s="195" t="s">
        <v>1511</v>
      </c>
      <c r="C12" s="191"/>
      <c r="D12" s="191"/>
      <c r="E12" s="191"/>
      <c r="F12" s="191"/>
      <c r="G12" s="191"/>
      <c r="H12" s="196"/>
    </row>
    <row r="13" spans="2:8">
      <c r="B13" s="192" t="s">
        <v>800</v>
      </c>
      <c r="C13" s="192" t="s">
        <v>820</v>
      </c>
      <c r="D13" s="193" t="s">
        <v>1502</v>
      </c>
      <c r="E13" s="194"/>
      <c r="F13" s="194"/>
      <c r="G13" s="194"/>
      <c r="H13" s="193"/>
    </row>
    <row r="14" spans="2:8">
      <c r="B14" s="180" t="s">
        <v>1252</v>
      </c>
      <c r="C14" s="175" t="s">
        <v>75</v>
      </c>
      <c r="D14" s="180" t="s">
        <v>1492</v>
      </c>
      <c r="E14" s="181" t="s">
        <v>1503</v>
      </c>
      <c r="F14" s="182">
        <f>MATCH(C14,'2026'!$G$1:$G$3009,0)</f>
        <v>106</v>
      </c>
      <c r="G14" s="182" t="str">
        <f>CONCATENATE(E14,F14)</f>
        <v>#'2026'!G106</v>
      </c>
      <c r="H14" s="183" t="str">
        <f>HYPERLINK(G14,"показать в прайсе")</f>
        <v>показать в прайсе</v>
      </c>
    </row>
    <row r="15" spans="2:8">
      <c r="B15" s="180" t="s">
        <v>1252</v>
      </c>
      <c r="C15" s="175" t="s">
        <v>1</v>
      </c>
      <c r="D15" s="180" t="s">
        <v>1492</v>
      </c>
      <c r="E15" s="181" t="s">
        <v>1503</v>
      </c>
      <c r="F15" s="182">
        <f>MATCH(C15,'2026'!$G$1:$G$3009,0)</f>
        <v>107</v>
      </c>
      <c r="G15" s="182" t="str">
        <f t="shared" ref="G15:G78" si="0">CONCATENATE(E15,F15)</f>
        <v>#'2026'!G107</v>
      </c>
      <c r="H15" s="183" t="str">
        <f t="shared" ref="H15:H78" si="1">HYPERLINK(G15,"показать в прайсе")</f>
        <v>показать в прайсе</v>
      </c>
    </row>
    <row r="16" spans="2:8">
      <c r="B16" s="180" t="s">
        <v>1252</v>
      </c>
      <c r="C16" s="175" t="s">
        <v>685</v>
      </c>
      <c r="D16" s="180" t="s">
        <v>1491</v>
      </c>
      <c r="E16" s="181" t="s">
        <v>1503</v>
      </c>
      <c r="F16" s="182">
        <f>MATCH(C16,'2026'!$G$1:$G$3009,0)</f>
        <v>52</v>
      </c>
      <c r="G16" s="182" t="str">
        <f t="shared" si="0"/>
        <v>#'2026'!G52</v>
      </c>
      <c r="H16" s="183" t="str">
        <f t="shared" si="1"/>
        <v>показать в прайсе</v>
      </c>
    </row>
    <row r="17" spans="2:8">
      <c r="B17" s="180" t="s">
        <v>1252</v>
      </c>
      <c r="C17" s="175" t="s">
        <v>78</v>
      </c>
      <c r="D17" s="180" t="s">
        <v>1492</v>
      </c>
      <c r="E17" s="181" t="s">
        <v>1503</v>
      </c>
      <c r="F17" s="182">
        <f>MATCH(C17,'2026'!$G$1:$G$3009,0)</f>
        <v>110</v>
      </c>
      <c r="G17" s="182" t="str">
        <f t="shared" si="0"/>
        <v>#'2026'!G110</v>
      </c>
      <c r="H17" s="183" t="str">
        <f t="shared" si="1"/>
        <v>показать в прайсе</v>
      </c>
    </row>
    <row r="18" spans="2:8">
      <c r="B18" s="180" t="s">
        <v>1252</v>
      </c>
      <c r="C18" s="175" t="s">
        <v>290</v>
      </c>
      <c r="D18" s="180" t="s">
        <v>1494</v>
      </c>
      <c r="E18" s="181" t="s">
        <v>1503</v>
      </c>
      <c r="F18" s="182">
        <f>MATCH(C18,'2026'!$G$1:$G$3009,0)</f>
        <v>280</v>
      </c>
      <c r="G18" s="182" t="str">
        <f t="shared" si="0"/>
        <v>#'2026'!G280</v>
      </c>
      <c r="H18" s="183" t="str">
        <f t="shared" si="1"/>
        <v>показать в прайсе</v>
      </c>
    </row>
    <row r="19" spans="2:8">
      <c r="B19" s="180" t="s">
        <v>1253</v>
      </c>
      <c r="C19" s="175" t="s">
        <v>130</v>
      </c>
      <c r="D19" s="180" t="s">
        <v>1493</v>
      </c>
      <c r="E19" s="181" t="s">
        <v>1503</v>
      </c>
      <c r="F19" s="182">
        <f>MATCH(C19,'2026'!$G$1:$G$3009,0)</f>
        <v>200</v>
      </c>
      <c r="G19" s="182" t="str">
        <f t="shared" si="0"/>
        <v>#'2026'!G200</v>
      </c>
      <c r="H19" s="183" t="str">
        <f t="shared" si="1"/>
        <v>показать в прайсе</v>
      </c>
    </row>
    <row r="20" spans="2:8">
      <c r="B20" s="180" t="s">
        <v>1251</v>
      </c>
      <c r="C20" s="175" t="s">
        <v>79</v>
      </c>
      <c r="D20" s="180" t="s">
        <v>1494</v>
      </c>
      <c r="E20" s="181" t="s">
        <v>1503</v>
      </c>
      <c r="F20" s="182">
        <f>MATCH(C20,'2026'!$G$1:$G$3009,0)</f>
        <v>282</v>
      </c>
      <c r="G20" s="182" t="str">
        <f t="shared" si="0"/>
        <v>#'2026'!G282</v>
      </c>
      <c r="H20" s="183" t="str">
        <f t="shared" si="1"/>
        <v>показать в прайсе</v>
      </c>
    </row>
    <row r="21" spans="2:8">
      <c r="B21" s="180" t="s">
        <v>1252</v>
      </c>
      <c r="C21" s="175" t="s">
        <v>170</v>
      </c>
      <c r="D21" s="180" t="s">
        <v>1495</v>
      </c>
      <c r="E21" s="181" t="s">
        <v>1503</v>
      </c>
      <c r="F21" s="182">
        <f>MATCH(C21,'2026'!$G$1:$G$3009,0)</f>
        <v>346</v>
      </c>
      <c r="G21" s="182" t="str">
        <f t="shared" si="0"/>
        <v>#'2026'!G346</v>
      </c>
      <c r="H21" s="183" t="str">
        <f t="shared" si="1"/>
        <v>показать в прайсе</v>
      </c>
    </row>
    <row r="22" spans="2:8">
      <c r="B22" s="180" t="s">
        <v>1251</v>
      </c>
      <c r="C22" s="175" t="s">
        <v>133</v>
      </c>
      <c r="D22" s="180" t="s">
        <v>1492</v>
      </c>
      <c r="E22" s="181" t="s">
        <v>1503</v>
      </c>
      <c r="F22" s="182">
        <f>MATCH(C22,'2026'!$G$1:$G$3009,0)</f>
        <v>101</v>
      </c>
      <c r="G22" s="182" t="str">
        <f t="shared" si="0"/>
        <v>#'2026'!G101</v>
      </c>
      <c r="H22" s="183" t="str">
        <f t="shared" si="1"/>
        <v>показать в прайсе</v>
      </c>
    </row>
    <row r="23" spans="2:8">
      <c r="B23" s="180" t="s">
        <v>1252</v>
      </c>
      <c r="C23" s="175" t="s">
        <v>83</v>
      </c>
      <c r="D23" s="180" t="s">
        <v>1492</v>
      </c>
      <c r="E23" s="181" t="s">
        <v>1503</v>
      </c>
      <c r="F23" s="182">
        <f>MATCH(C23,'2026'!$G$1:$G$3009,0)</f>
        <v>116</v>
      </c>
      <c r="G23" s="182" t="str">
        <f t="shared" si="0"/>
        <v>#'2026'!G116</v>
      </c>
      <c r="H23" s="183" t="str">
        <f t="shared" si="1"/>
        <v>показать в прайсе</v>
      </c>
    </row>
    <row r="24" spans="2:8">
      <c r="B24" s="180" t="s">
        <v>1252</v>
      </c>
      <c r="C24" s="175" t="s">
        <v>3</v>
      </c>
      <c r="D24" s="180" t="s">
        <v>1491</v>
      </c>
      <c r="E24" s="181" t="s">
        <v>1503</v>
      </c>
      <c r="F24" s="182">
        <f>MATCH(C24,'2026'!$G$1:$G$3009,0)</f>
        <v>54</v>
      </c>
      <c r="G24" s="182" t="str">
        <f t="shared" si="0"/>
        <v>#'2026'!G54</v>
      </c>
      <c r="H24" s="183" t="str">
        <f t="shared" si="1"/>
        <v>показать в прайсе</v>
      </c>
    </row>
    <row r="25" spans="2:8">
      <c r="B25" s="180" t="s">
        <v>1252</v>
      </c>
      <c r="C25" s="175" t="s">
        <v>4</v>
      </c>
      <c r="D25" s="180" t="s">
        <v>1491</v>
      </c>
      <c r="E25" s="181" t="s">
        <v>1503</v>
      </c>
      <c r="F25" s="182">
        <f>MATCH(C25,'2026'!$G$1:$G$3009,0)</f>
        <v>59</v>
      </c>
      <c r="G25" s="182" t="str">
        <f t="shared" si="0"/>
        <v>#'2026'!G59</v>
      </c>
      <c r="H25" s="183" t="str">
        <f t="shared" si="1"/>
        <v>показать в прайсе</v>
      </c>
    </row>
    <row r="26" spans="2:8">
      <c r="B26" s="180" t="s">
        <v>1252</v>
      </c>
      <c r="C26" s="175" t="s">
        <v>5</v>
      </c>
      <c r="D26" s="180" t="s">
        <v>1491</v>
      </c>
      <c r="E26" s="181" t="s">
        <v>1503</v>
      </c>
      <c r="F26" s="182">
        <f>MATCH(C26,'2026'!$G$1:$G$3009,0)</f>
        <v>55</v>
      </c>
      <c r="G26" s="182" t="str">
        <f t="shared" si="0"/>
        <v>#'2026'!G55</v>
      </c>
      <c r="H26" s="183" t="str">
        <f t="shared" si="1"/>
        <v>показать в прайсе</v>
      </c>
    </row>
    <row r="27" spans="2:8">
      <c r="B27" s="180" t="s">
        <v>1253</v>
      </c>
      <c r="C27" s="175" t="s">
        <v>146</v>
      </c>
      <c r="D27" s="180" t="s">
        <v>1493</v>
      </c>
      <c r="E27" s="181" t="s">
        <v>1503</v>
      </c>
      <c r="F27" s="182">
        <f>MATCH(C27,'2026'!$G$1:$G$3009,0)</f>
        <v>205</v>
      </c>
      <c r="G27" s="182" t="str">
        <f t="shared" si="0"/>
        <v>#'2026'!G205</v>
      </c>
      <c r="H27" s="183" t="str">
        <f t="shared" si="1"/>
        <v>показать в прайсе</v>
      </c>
    </row>
    <row r="28" spans="2:8">
      <c r="B28" s="180" t="s">
        <v>1252</v>
      </c>
      <c r="C28" s="175" t="s">
        <v>67</v>
      </c>
      <c r="D28" s="180" t="s">
        <v>1495</v>
      </c>
      <c r="E28" s="181" t="s">
        <v>1503</v>
      </c>
      <c r="F28" s="182">
        <f>MATCH(C28,'2026'!$G$1:$G$3009,0)</f>
        <v>347</v>
      </c>
      <c r="G28" s="182" t="str">
        <f t="shared" si="0"/>
        <v>#'2026'!G347</v>
      </c>
      <c r="H28" s="183" t="str">
        <f t="shared" si="1"/>
        <v>показать в прайсе</v>
      </c>
    </row>
    <row r="29" spans="2:8">
      <c r="B29" s="180" t="s">
        <v>1251</v>
      </c>
      <c r="C29" s="175" t="s">
        <v>135</v>
      </c>
      <c r="D29" s="180" t="s">
        <v>1494</v>
      </c>
      <c r="E29" s="181" t="s">
        <v>1503</v>
      </c>
      <c r="F29" s="182">
        <f>MATCH(C29,'2026'!$G$1:$G$3009,0)</f>
        <v>284</v>
      </c>
      <c r="G29" s="182" t="str">
        <f t="shared" si="0"/>
        <v>#'2026'!G284</v>
      </c>
      <c r="H29" s="183" t="str">
        <f t="shared" si="1"/>
        <v>показать в прайсе</v>
      </c>
    </row>
    <row r="30" spans="2:8">
      <c r="B30" s="180" t="s">
        <v>1252</v>
      </c>
      <c r="C30" s="175" t="s">
        <v>85</v>
      </c>
      <c r="D30" s="180" t="s">
        <v>1492</v>
      </c>
      <c r="E30" s="181" t="s">
        <v>1503</v>
      </c>
      <c r="F30" s="182">
        <f>MATCH(C30,'2026'!$G$1:$G$3009,0)</f>
        <v>117</v>
      </c>
      <c r="G30" s="182" t="str">
        <f t="shared" si="0"/>
        <v>#'2026'!G117</v>
      </c>
      <c r="H30" s="183" t="str">
        <f t="shared" si="1"/>
        <v>показать в прайсе</v>
      </c>
    </row>
    <row r="31" spans="2:8">
      <c r="B31" s="180" t="s">
        <v>1252</v>
      </c>
      <c r="C31" s="175" t="s">
        <v>86</v>
      </c>
      <c r="D31" s="180" t="s">
        <v>1495</v>
      </c>
      <c r="E31" s="181" t="s">
        <v>1503</v>
      </c>
      <c r="F31" s="182">
        <f>MATCH(C31,'2026'!$G$1:$G$3009,0)</f>
        <v>348</v>
      </c>
      <c r="G31" s="182" t="str">
        <f t="shared" si="0"/>
        <v>#'2026'!G348</v>
      </c>
      <c r="H31" s="183" t="str">
        <f t="shared" si="1"/>
        <v>показать в прайсе</v>
      </c>
    </row>
    <row r="32" spans="2:8">
      <c r="B32" s="180" t="s">
        <v>1253</v>
      </c>
      <c r="C32" s="175" t="s">
        <v>277</v>
      </c>
      <c r="D32" s="180" t="s">
        <v>1494</v>
      </c>
      <c r="E32" s="181" t="s">
        <v>1503</v>
      </c>
      <c r="F32" s="182">
        <f>MATCH(C32,'2026'!$G$1:$G$3009,0)</f>
        <v>286</v>
      </c>
      <c r="G32" s="182" t="str">
        <f t="shared" si="0"/>
        <v>#'2026'!G286</v>
      </c>
      <c r="H32" s="183" t="str">
        <f t="shared" si="1"/>
        <v>показать в прайсе</v>
      </c>
    </row>
    <row r="33" spans="2:8">
      <c r="B33" s="180" t="s">
        <v>1251</v>
      </c>
      <c r="C33" s="175" t="s">
        <v>8</v>
      </c>
      <c r="D33" s="180" t="s">
        <v>1494</v>
      </c>
      <c r="E33" s="181" t="s">
        <v>1503</v>
      </c>
      <c r="F33" s="182">
        <f>MATCH(C33,'2026'!$G$1:$G$3009,0)</f>
        <v>287</v>
      </c>
      <c r="G33" s="182" t="str">
        <f t="shared" si="0"/>
        <v>#'2026'!G287</v>
      </c>
      <c r="H33" s="183" t="str">
        <f t="shared" si="1"/>
        <v>показать в прайсе</v>
      </c>
    </row>
    <row r="34" spans="2:8">
      <c r="B34" s="180" t="s">
        <v>1252</v>
      </c>
      <c r="C34" s="175" t="s">
        <v>9</v>
      </c>
      <c r="D34" s="180" t="s">
        <v>1491</v>
      </c>
      <c r="E34" s="181" t="s">
        <v>1503</v>
      </c>
      <c r="F34" s="182">
        <f>MATCH(C34,'2026'!$G$1:$G$3009,0)</f>
        <v>61</v>
      </c>
      <c r="G34" s="182" t="str">
        <f t="shared" si="0"/>
        <v>#'2026'!G61</v>
      </c>
      <c r="H34" s="183" t="str">
        <f t="shared" si="1"/>
        <v>показать в прайсе</v>
      </c>
    </row>
    <row r="35" spans="2:8">
      <c r="B35" s="180" t="s">
        <v>1251</v>
      </c>
      <c r="C35" s="175" t="s">
        <v>329</v>
      </c>
      <c r="D35" s="180" t="s">
        <v>1491</v>
      </c>
      <c r="E35" s="181" t="s">
        <v>1503</v>
      </c>
      <c r="F35" s="182">
        <f>MATCH(C35,'2026'!$G$1:$G$3009,0)</f>
        <v>43</v>
      </c>
      <c r="G35" s="182" t="str">
        <f t="shared" si="0"/>
        <v>#'2026'!G43</v>
      </c>
      <c r="H35" s="183" t="str">
        <f t="shared" si="1"/>
        <v>показать в прайсе</v>
      </c>
    </row>
    <row r="36" spans="2:8">
      <c r="B36" s="180" t="s">
        <v>1251</v>
      </c>
      <c r="C36" s="175" t="s">
        <v>88</v>
      </c>
      <c r="D36" s="180" t="s">
        <v>1494</v>
      </c>
      <c r="E36" s="181" t="s">
        <v>1503</v>
      </c>
      <c r="F36" s="182">
        <f>MATCH(C36,'2026'!$G$1:$G$3009,0)</f>
        <v>247</v>
      </c>
      <c r="G36" s="182" t="str">
        <f t="shared" si="0"/>
        <v>#'2026'!G247</v>
      </c>
      <c r="H36" s="183" t="str">
        <f t="shared" si="1"/>
        <v>показать в прайсе</v>
      </c>
    </row>
    <row r="37" spans="2:8">
      <c r="B37" s="180" t="s">
        <v>1253</v>
      </c>
      <c r="C37" s="175" t="s">
        <v>147</v>
      </c>
      <c r="D37" s="180" t="s">
        <v>1494</v>
      </c>
      <c r="E37" s="181" t="s">
        <v>1503</v>
      </c>
      <c r="F37" s="182">
        <f>MATCH(C37,'2026'!$G$1:$G$3009,0)</f>
        <v>290</v>
      </c>
      <c r="G37" s="182" t="str">
        <f t="shared" si="0"/>
        <v>#'2026'!G290</v>
      </c>
      <c r="H37" s="183" t="str">
        <f t="shared" si="1"/>
        <v>показать в прайсе</v>
      </c>
    </row>
    <row r="38" spans="2:8">
      <c r="B38" s="180" t="s">
        <v>1251</v>
      </c>
      <c r="C38" s="175" t="s">
        <v>10</v>
      </c>
      <c r="D38" s="180" t="s">
        <v>1493</v>
      </c>
      <c r="E38" s="181" t="s">
        <v>1503</v>
      </c>
      <c r="F38" s="182">
        <f>MATCH(C38,'2026'!$G$1:$G$3009,0)</f>
        <v>211</v>
      </c>
      <c r="G38" s="182" t="str">
        <f t="shared" si="0"/>
        <v>#'2026'!G211</v>
      </c>
      <c r="H38" s="183" t="str">
        <f t="shared" si="1"/>
        <v>показать в прайсе</v>
      </c>
    </row>
    <row r="39" spans="2:8">
      <c r="B39" s="180" t="s">
        <v>1251</v>
      </c>
      <c r="C39" s="175" t="s">
        <v>11</v>
      </c>
      <c r="D39" s="180" t="s">
        <v>1493</v>
      </c>
      <c r="E39" s="181" t="s">
        <v>1503</v>
      </c>
      <c r="F39" s="182">
        <f>MATCH(C39,'2026'!$G$1:$G$3009,0)</f>
        <v>215</v>
      </c>
      <c r="G39" s="182" t="str">
        <f t="shared" si="0"/>
        <v>#'2026'!G215</v>
      </c>
      <c r="H39" s="183" t="str">
        <f t="shared" si="1"/>
        <v>показать в прайсе</v>
      </c>
    </row>
    <row r="40" spans="2:8">
      <c r="B40" s="180" t="s">
        <v>1252</v>
      </c>
      <c r="C40" s="175" t="s">
        <v>796</v>
      </c>
      <c r="D40" s="180" t="s">
        <v>1492</v>
      </c>
      <c r="E40" s="181" t="s">
        <v>1503</v>
      </c>
      <c r="F40" s="182">
        <f>MATCH(C40,'2026'!$G$1:$G$3009,0)</f>
        <v>154</v>
      </c>
      <c r="G40" s="182" t="str">
        <f t="shared" si="0"/>
        <v>#'2026'!G154</v>
      </c>
      <c r="H40" s="183" t="str">
        <f t="shared" si="1"/>
        <v>показать в прайсе</v>
      </c>
    </row>
    <row r="41" spans="2:8">
      <c r="B41" s="180" t="s">
        <v>1252</v>
      </c>
      <c r="C41" s="175" t="s">
        <v>173</v>
      </c>
      <c r="D41" s="180" t="s">
        <v>1491</v>
      </c>
      <c r="E41" s="181" t="s">
        <v>1503</v>
      </c>
      <c r="F41" s="182">
        <f>MATCH(C41,'2026'!$G$1:$G$3009,0)</f>
        <v>83</v>
      </c>
      <c r="G41" s="182" t="str">
        <f t="shared" si="0"/>
        <v>#'2026'!G83</v>
      </c>
      <c r="H41" s="183" t="str">
        <f t="shared" si="1"/>
        <v>показать в прайсе</v>
      </c>
    </row>
    <row r="42" spans="2:8">
      <c r="B42" s="180" t="s">
        <v>1253</v>
      </c>
      <c r="C42" s="175" t="s">
        <v>278</v>
      </c>
      <c r="D42" s="180" t="s">
        <v>1493</v>
      </c>
      <c r="E42" s="181" t="s">
        <v>1503</v>
      </c>
      <c r="F42" s="182">
        <f>MATCH(C42,'2026'!$G$1:$G$3009,0)</f>
        <v>244</v>
      </c>
      <c r="G42" s="182" t="str">
        <f t="shared" si="0"/>
        <v>#'2026'!G244</v>
      </c>
      <c r="H42" s="183" t="str">
        <f t="shared" si="1"/>
        <v>показать в прайсе</v>
      </c>
    </row>
    <row r="43" spans="2:8">
      <c r="B43" s="180" t="s">
        <v>1252</v>
      </c>
      <c r="C43" s="175" t="s">
        <v>93</v>
      </c>
      <c r="D43" s="180" t="s">
        <v>1492</v>
      </c>
      <c r="E43" s="181" t="s">
        <v>1503</v>
      </c>
      <c r="F43" s="182">
        <f>MATCH(C43,'2026'!$G$1:$G$3009,0)</f>
        <v>157</v>
      </c>
      <c r="G43" s="182" t="str">
        <f t="shared" si="0"/>
        <v>#'2026'!G157</v>
      </c>
      <c r="H43" s="183" t="str">
        <f t="shared" si="1"/>
        <v>показать в прайсе</v>
      </c>
    </row>
    <row r="44" spans="2:8">
      <c r="B44" s="180" t="s">
        <v>1252</v>
      </c>
      <c r="C44" s="175" t="s">
        <v>174</v>
      </c>
      <c r="D44" s="180" t="s">
        <v>1492</v>
      </c>
      <c r="E44" s="181" t="s">
        <v>1503</v>
      </c>
      <c r="F44" s="182">
        <f>MATCH(C44,'2026'!$G$1:$G$3009,0)</f>
        <v>118</v>
      </c>
      <c r="G44" s="182" t="str">
        <f t="shared" si="0"/>
        <v>#'2026'!G118</v>
      </c>
      <c r="H44" s="183" t="str">
        <f t="shared" si="1"/>
        <v>показать в прайсе</v>
      </c>
    </row>
    <row r="45" spans="2:8">
      <c r="B45" s="180" t="s">
        <v>1252</v>
      </c>
      <c r="C45" s="175" t="s">
        <v>226</v>
      </c>
      <c r="D45" s="180" t="s">
        <v>1491</v>
      </c>
      <c r="E45" s="181" t="s">
        <v>1503</v>
      </c>
      <c r="F45" s="182">
        <f>MATCH(C45,'2026'!$G$1:$G$3009,0)</f>
        <v>65</v>
      </c>
      <c r="G45" s="182" t="str">
        <f t="shared" si="0"/>
        <v>#'2026'!G65</v>
      </c>
      <c r="H45" s="183" t="str">
        <f t="shared" si="1"/>
        <v>показать в прайсе</v>
      </c>
    </row>
    <row r="46" spans="2:8">
      <c r="B46" s="180" t="s">
        <v>1252</v>
      </c>
      <c r="C46" s="175" t="s">
        <v>847</v>
      </c>
      <c r="D46" s="180" t="s">
        <v>1492</v>
      </c>
      <c r="E46" s="181" t="s">
        <v>1503</v>
      </c>
      <c r="F46" s="182">
        <f>MATCH(C46,'2026'!$G$1:$G$3009,0)</f>
        <v>155</v>
      </c>
      <c r="G46" s="182" t="str">
        <f t="shared" si="0"/>
        <v>#'2026'!G155</v>
      </c>
      <c r="H46" s="183" t="str">
        <f t="shared" si="1"/>
        <v>показать в прайсе</v>
      </c>
    </row>
    <row r="47" spans="2:8">
      <c r="B47" s="180" t="s">
        <v>1252</v>
      </c>
      <c r="C47" s="175" t="s">
        <v>13</v>
      </c>
      <c r="D47" s="180" t="s">
        <v>1491</v>
      </c>
      <c r="E47" s="181" t="s">
        <v>1503</v>
      </c>
      <c r="F47" s="182">
        <f>MATCH(C47,'2026'!$G$1:$G$3009,0)</f>
        <v>84</v>
      </c>
      <c r="G47" s="182" t="str">
        <f t="shared" si="0"/>
        <v>#'2026'!G84</v>
      </c>
      <c r="H47" s="183" t="str">
        <f t="shared" si="1"/>
        <v>показать в прайсе</v>
      </c>
    </row>
    <row r="48" spans="2:8">
      <c r="B48" s="180" t="s">
        <v>1252</v>
      </c>
      <c r="C48" s="175" t="s">
        <v>238</v>
      </c>
      <c r="D48" s="180" t="s">
        <v>1494</v>
      </c>
      <c r="E48" s="181" t="s">
        <v>1503</v>
      </c>
      <c r="F48" s="182">
        <f>MATCH(C48,'2026'!$G$1:$G$3009,0)</f>
        <v>329</v>
      </c>
      <c r="G48" s="182" t="str">
        <f t="shared" si="0"/>
        <v>#'2026'!G329</v>
      </c>
      <c r="H48" s="183" t="str">
        <f t="shared" si="1"/>
        <v>показать в прайсе</v>
      </c>
    </row>
    <row r="49" spans="2:8">
      <c r="B49" s="180" t="s">
        <v>1252</v>
      </c>
      <c r="C49" s="175" t="s">
        <v>97</v>
      </c>
      <c r="D49" s="180" t="s">
        <v>1493</v>
      </c>
      <c r="E49" s="181" t="s">
        <v>1503</v>
      </c>
      <c r="F49" s="182">
        <f>MATCH(C49,'2026'!$G$1:$G$3009,0)</f>
        <v>220</v>
      </c>
      <c r="G49" s="182" t="str">
        <f t="shared" si="0"/>
        <v>#'2026'!G220</v>
      </c>
      <c r="H49" s="183" t="str">
        <f t="shared" si="1"/>
        <v>показать в прайсе</v>
      </c>
    </row>
    <row r="50" spans="2:8">
      <c r="B50" s="180" t="s">
        <v>1252</v>
      </c>
      <c r="C50" s="175" t="s">
        <v>176</v>
      </c>
      <c r="D50" s="180" t="s">
        <v>1494</v>
      </c>
      <c r="E50" s="181" t="s">
        <v>1503</v>
      </c>
      <c r="F50" s="182">
        <f>MATCH(C50,'2026'!$G$1:$G$3009,0)</f>
        <v>293</v>
      </c>
      <c r="G50" s="182" t="str">
        <f t="shared" si="0"/>
        <v>#'2026'!G293</v>
      </c>
      <c r="H50" s="183" t="str">
        <f t="shared" si="1"/>
        <v>показать в прайсе</v>
      </c>
    </row>
    <row r="51" spans="2:8">
      <c r="B51" s="180" t="s">
        <v>1252</v>
      </c>
      <c r="C51" s="175" t="s">
        <v>15</v>
      </c>
      <c r="D51" s="180" t="s">
        <v>1491</v>
      </c>
      <c r="E51" s="181" t="s">
        <v>1503</v>
      </c>
      <c r="F51" s="182">
        <f>MATCH(C51,'2026'!$G$1:$G$3009,0)</f>
        <v>70</v>
      </c>
      <c r="G51" s="182" t="str">
        <f t="shared" si="0"/>
        <v>#'2026'!G70</v>
      </c>
      <c r="H51" s="183" t="str">
        <f t="shared" si="1"/>
        <v>показать в прайсе</v>
      </c>
    </row>
    <row r="52" spans="2:8">
      <c r="B52" s="180" t="s">
        <v>1253</v>
      </c>
      <c r="C52" s="175" t="s">
        <v>54</v>
      </c>
      <c r="D52" s="180" t="s">
        <v>1494</v>
      </c>
      <c r="E52" s="181" t="s">
        <v>1503</v>
      </c>
      <c r="F52" s="182">
        <f>MATCH(C52,'2026'!$G$1:$G$3009,0)</f>
        <v>254</v>
      </c>
      <c r="G52" s="182" t="str">
        <f t="shared" si="0"/>
        <v>#'2026'!G254</v>
      </c>
      <c r="H52" s="183" t="str">
        <f t="shared" si="1"/>
        <v>показать в прайсе</v>
      </c>
    </row>
    <row r="53" spans="2:8">
      <c r="B53" s="180" t="s">
        <v>1252</v>
      </c>
      <c r="C53" s="175" t="s">
        <v>17</v>
      </c>
      <c r="D53" s="180" t="s">
        <v>1492</v>
      </c>
      <c r="E53" s="181" t="s">
        <v>1503</v>
      </c>
      <c r="F53" s="182">
        <f>MATCH(C53,'2026'!$G$1:$G$3009,0)</f>
        <v>122</v>
      </c>
      <c r="G53" s="182" t="str">
        <f t="shared" si="0"/>
        <v>#'2026'!G122</v>
      </c>
      <c r="H53" s="183" t="str">
        <f t="shared" si="1"/>
        <v>показать в прайсе</v>
      </c>
    </row>
    <row r="54" spans="2:8">
      <c r="B54" s="180" t="s">
        <v>1253</v>
      </c>
      <c r="C54" s="175" t="s">
        <v>902</v>
      </c>
      <c r="D54" s="180" t="s">
        <v>1493</v>
      </c>
      <c r="E54" s="181" t="s">
        <v>1503</v>
      </c>
      <c r="F54" s="182">
        <f>MATCH(C54,'2026'!$G$1:$G$3009,0)</f>
        <v>223</v>
      </c>
      <c r="G54" s="182" t="str">
        <f t="shared" si="0"/>
        <v>#'2026'!G223</v>
      </c>
      <c r="H54" s="183" t="str">
        <f t="shared" si="1"/>
        <v>показать в прайсе</v>
      </c>
    </row>
    <row r="55" spans="2:8">
      <c r="B55" s="180" t="s">
        <v>1252</v>
      </c>
      <c r="C55" s="175" t="s">
        <v>19</v>
      </c>
      <c r="D55" s="180" t="s">
        <v>1491</v>
      </c>
      <c r="E55" s="181" t="s">
        <v>1503</v>
      </c>
      <c r="F55" s="182">
        <f>MATCH(C55,'2026'!$G$1:$G$3009,0)</f>
        <v>73</v>
      </c>
      <c r="G55" s="182" t="str">
        <f t="shared" si="0"/>
        <v>#'2026'!G73</v>
      </c>
      <c r="H55" s="183" t="str">
        <f t="shared" si="1"/>
        <v>показать в прайсе</v>
      </c>
    </row>
    <row r="56" spans="2:8">
      <c r="B56" s="180" t="s">
        <v>1252</v>
      </c>
      <c r="C56" s="175" t="s">
        <v>20</v>
      </c>
      <c r="D56" s="180" t="s">
        <v>1495</v>
      </c>
      <c r="E56" s="181" t="s">
        <v>1503</v>
      </c>
      <c r="F56" s="182">
        <f>MATCH(C56,'2026'!$G$1:$G$3009,0)</f>
        <v>349</v>
      </c>
      <c r="G56" s="182" t="str">
        <f t="shared" si="0"/>
        <v>#'2026'!G349</v>
      </c>
      <c r="H56" s="183" t="str">
        <f t="shared" si="1"/>
        <v>показать в прайсе</v>
      </c>
    </row>
    <row r="57" spans="2:8">
      <c r="B57" s="180" t="s">
        <v>1252</v>
      </c>
      <c r="C57" s="175" t="s">
        <v>178</v>
      </c>
      <c r="D57" s="180" t="s">
        <v>1492</v>
      </c>
      <c r="E57" s="181" t="s">
        <v>1503</v>
      </c>
      <c r="F57" s="182">
        <f>MATCH(C57,'2026'!$G$1:$G$3009,0)</f>
        <v>125</v>
      </c>
      <c r="G57" s="182" t="str">
        <f t="shared" si="0"/>
        <v>#'2026'!G125</v>
      </c>
      <c r="H57" s="183" t="str">
        <f t="shared" si="1"/>
        <v>показать в прайсе</v>
      </c>
    </row>
    <row r="58" spans="2:8">
      <c r="B58" s="180" t="s">
        <v>1253</v>
      </c>
      <c r="C58" s="175" t="s">
        <v>279</v>
      </c>
      <c r="D58" s="180" t="s">
        <v>1494</v>
      </c>
      <c r="E58" s="181" t="s">
        <v>1503</v>
      </c>
      <c r="F58" s="182">
        <f>MATCH(C58,'2026'!$G$1:$G$3009,0)</f>
        <v>294</v>
      </c>
      <c r="G58" s="182" t="str">
        <f t="shared" si="0"/>
        <v>#'2026'!G294</v>
      </c>
      <c r="H58" s="183" t="str">
        <f t="shared" si="1"/>
        <v>показать в прайсе</v>
      </c>
    </row>
    <row r="59" spans="2:8">
      <c r="B59" s="180" t="s">
        <v>1252</v>
      </c>
      <c r="C59" s="175" t="s">
        <v>179</v>
      </c>
      <c r="D59" s="180" t="s">
        <v>1495</v>
      </c>
      <c r="E59" s="181" t="s">
        <v>1503</v>
      </c>
      <c r="F59" s="182">
        <f>MATCH(C59,'2026'!$G$1:$G$3009,0)</f>
        <v>351</v>
      </c>
      <c r="G59" s="182" t="str">
        <f t="shared" si="0"/>
        <v>#'2026'!G351</v>
      </c>
      <c r="H59" s="183" t="str">
        <f t="shared" si="1"/>
        <v>показать в прайсе</v>
      </c>
    </row>
    <row r="60" spans="2:8">
      <c r="B60" s="180" t="s">
        <v>1251</v>
      </c>
      <c r="C60" s="175" t="s">
        <v>22</v>
      </c>
      <c r="D60" s="180" t="s">
        <v>1494</v>
      </c>
      <c r="E60" s="181" t="s">
        <v>1503</v>
      </c>
      <c r="F60" s="182">
        <f>MATCH(C60,'2026'!$G$1:$G$3009,0)</f>
        <v>256</v>
      </c>
      <c r="G60" s="182" t="str">
        <f t="shared" si="0"/>
        <v>#'2026'!G256</v>
      </c>
      <c r="H60" s="183" t="str">
        <f t="shared" si="1"/>
        <v>показать в прайсе</v>
      </c>
    </row>
    <row r="61" spans="2:8">
      <c r="B61" s="180" t="s">
        <v>1252</v>
      </c>
      <c r="C61" s="175" t="s">
        <v>100</v>
      </c>
      <c r="D61" s="180" t="s">
        <v>1491</v>
      </c>
      <c r="E61" s="181" t="s">
        <v>1503</v>
      </c>
      <c r="F61" s="182">
        <f>MATCH(C61,'2026'!$G$1:$G$3009,0)</f>
        <v>90</v>
      </c>
      <c r="G61" s="182" t="str">
        <f t="shared" si="0"/>
        <v>#'2026'!G90</v>
      </c>
      <c r="H61" s="183" t="str">
        <f t="shared" si="1"/>
        <v>показать в прайсе</v>
      </c>
    </row>
    <row r="62" spans="2:8">
      <c r="B62" s="180" t="s">
        <v>1251</v>
      </c>
      <c r="C62" s="175" t="s">
        <v>101</v>
      </c>
      <c r="D62" s="180" t="s">
        <v>1494</v>
      </c>
      <c r="E62" s="181" t="s">
        <v>1503</v>
      </c>
      <c r="F62" s="182">
        <f>MATCH(C62,'2026'!$G$1:$G$3009,0)</f>
        <v>330</v>
      </c>
      <c r="G62" s="182" t="str">
        <f t="shared" si="0"/>
        <v>#'2026'!G330</v>
      </c>
      <c r="H62" s="183" t="str">
        <f t="shared" si="1"/>
        <v>показать в прайсе</v>
      </c>
    </row>
    <row r="63" spans="2:8">
      <c r="B63" s="180" t="s">
        <v>1253</v>
      </c>
      <c r="C63" s="175" t="s">
        <v>148</v>
      </c>
      <c r="D63" s="180" t="s">
        <v>1495</v>
      </c>
      <c r="E63" s="181" t="s">
        <v>1503</v>
      </c>
      <c r="F63" s="182">
        <f>MATCH(C63,'2026'!$G$1:$G$3009,0)</f>
        <v>339</v>
      </c>
      <c r="G63" s="182" t="str">
        <f t="shared" si="0"/>
        <v>#'2026'!G339</v>
      </c>
      <c r="H63" s="183" t="str">
        <f t="shared" si="1"/>
        <v>показать в прайсе</v>
      </c>
    </row>
    <row r="64" spans="2:8">
      <c r="B64" s="180" t="s">
        <v>1252</v>
      </c>
      <c r="C64" s="175" t="s">
        <v>228</v>
      </c>
      <c r="D64" s="180" t="s">
        <v>1494</v>
      </c>
      <c r="E64" s="181" t="s">
        <v>1503</v>
      </c>
      <c r="F64" s="182">
        <f>MATCH(C64,'2026'!$G$1:$G$3009,0)</f>
        <v>333</v>
      </c>
      <c r="G64" s="182" t="str">
        <f t="shared" si="0"/>
        <v>#'2026'!G333</v>
      </c>
      <c r="H64" s="183" t="str">
        <f t="shared" si="1"/>
        <v>показать в прайсе</v>
      </c>
    </row>
    <row r="65" spans="2:8">
      <c r="B65" s="180" t="s">
        <v>1252</v>
      </c>
      <c r="C65" s="175" t="s">
        <v>103</v>
      </c>
      <c r="D65" s="180" t="s">
        <v>1491</v>
      </c>
      <c r="E65" s="181" t="s">
        <v>1503</v>
      </c>
      <c r="F65" s="182">
        <f>MATCH(C65,'2026'!$G$1:$G$3009,0)</f>
        <v>74</v>
      </c>
      <c r="G65" s="182" t="str">
        <f t="shared" si="0"/>
        <v>#'2026'!G74</v>
      </c>
      <c r="H65" s="183" t="str">
        <f t="shared" si="1"/>
        <v>показать в прайсе</v>
      </c>
    </row>
    <row r="66" spans="2:8">
      <c r="B66" s="180" t="s">
        <v>1252</v>
      </c>
      <c r="C66" s="175" t="s">
        <v>104</v>
      </c>
      <c r="D66" s="180" t="s">
        <v>1492</v>
      </c>
      <c r="E66" s="181" t="s">
        <v>1503</v>
      </c>
      <c r="F66" s="182">
        <f>MATCH(C66,'2026'!$G$1:$G$3009,0)</f>
        <v>164</v>
      </c>
      <c r="G66" s="182" t="str">
        <f t="shared" si="0"/>
        <v>#'2026'!G164</v>
      </c>
      <c r="H66" s="183" t="str">
        <f t="shared" si="1"/>
        <v>показать в прайсе</v>
      </c>
    </row>
    <row r="67" spans="2:8">
      <c r="B67" s="180" t="s">
        <v>1252</v>
      </c>
      <c r="C67" s="175" t="s">
        <v>241</v>
      </c>
      <c r="D67" s="180" t="s">
        <v>1494</v>
      </c>
      <c r="E67" s="181" t="s">
        <v>1503</v>
      </c>
      <c r="F67" s="182">
        <f>MATCH(C67,'2026'!$G$1:$G$3009,0)</f>
        <v>334</v>
      </c>
      <c r="G67" s="182" t="str">
        <f t="shared" si="0"/>
        <v>#'2026'!G334</v>
      </c>
      <c r="H67" s="183" t="str">
        <f t="shared" si="1"/>
        <v>показать в прайсе</v>
      </c>
    </row>
    <row r="68" spans="2:8">
      <c r="B68" s="180" t="s">
        <v>1252</v>
      </c>
      <c r="C68" s="175" t="s">
        <v>23</v>
      </c>
      <c r="D68" s="180" t="s">
        <v>1491</v>
      </c>
      <c r="E68" s="181" t="s">
        <v>1503</v>
      </c>
      <c r="F68" s="182">
        <f>MATCH(C68,'2026'!$G$1:$G$3009,0)</f>
        <v>93</v>
      </c>
      <c r="G68" s="182" t="str">
        <f t="shared" si="0"/>
        <v>#'2026'!G93</v>
      </c>
      <c r="H68" s="183" t="str">
        <f t="shared" si="1"/>
        <v>показать в прайсе</v>
      </c>
    </row>
    <row r="69" spans="2:8">
      <c r="B69" s="180" t="s">
        <v>1251</v>
      </c>
      <c r="C69" s="175" t="s">
        <v>105</v>
      </c>
      <c r="D69" s="180" t="s">
        <v>1492</v>
      </c>
      <c r="E69" s="181" t="s">
        <v>1503</v>
      </c>
      <c r="F69" s="182">
        <f>MATCH(C69,'2026'!$G$1:$G$3009,0)</f>
        <v>126</v>
      </c>
      <c r="G69" s="182" t="str">
        <f t="shared" si="0"/>
        <v>#'2026'!G126</v>
      </c>
      <c r="H69" s="183" t="str">
        <f t="shared" si="1"/>
        <v>показать в прайсе</v>
      </c>
    </row>
    <row r="70" spans="2:8">
      <c r="B70" s="180" t="s">
        <v>1253</v>
      </c>
      <c r="C70" s="175" t="s">
        <v>149</v>
      </c>
      <c r="D70" s="180" t="s">
        <v>1493</v>
      </c>
      <c r="E70" s="181" t="s">
        <v>1503</v>
      </c>
      <c r="F70" s="182">
        <f>MATCH(C70,'2026'!$G$1:$G$3009,0)</f>
        <v>225</v>
      </c>
      <c r="G70" s="182" t="str">
        <f t="shared" si="0"/>
        <v>#'2026'!G225</v>
      </c>
      <c r="H70" s="183" t="str">
        <f t="shared" si="1"/>
        <v>показать в прайсе</v>
      </c>
    </row>
    <row r="71" spans="2:8">
      <c r="B71" s="180" t="s">
        <v>1251</v>
      </c>
      <c r="C71" s="175" t="s">
        <v>233</v>
      </c>
      <c r="D71" s="180" t="s">
        <v>1492</v>
      </c>
      <c r="E71" s="181" t="s">
        <v>1503</v>
      </c>
      <c r="F71" s="182">
        <f>MATCH(C71,'2026'!$G$1:$G$3009,0)</f>
        <v>127</v>
      </c>
      <c r="G71" s="182" t="str">
        <f t="shared" si="0"/>
        <v>#'2026'!G127</v>
      </c>
      <c r="H71" s="183" t="str">
        <f t="shared" si="1"/>
        <v>показать в прайсе</v>
      </c>
    </row>
    <row r="72" spans="2:8">
      <c r="B72" s="180" t="s">
        <v>1252</v>
      </c>
      <c r="C72" s="175" t="s">
        <v>24</v>
      </c>
      <c r="D72" s="180" t="s">
        <v>1494</v>
      </c>
      <c r="E72" s="181" t="s">
        <v>1503</v>
      </c>
      <c r="F72" s="182">
        <f>MATCH(C72,'2026'!$G$1:$G$3009,0)</f>
        <v>295</v>
      </c>
      <c r="G72" s="182" t="str">
        <f t="shared" si="0"/>
        <v>#'2026'!G295</v>
      </c>
      <c r="H72" s="183" t="str">
        <f t="shared" si="1"/>
        <v>показать в прайсе</v>
      </c>
    </row>
    <row r="73" spans="2:8">
      <c r="B73" s="180" t="s">
        <v>1252</v>
      </c>
      <c r="C73" s="175" t="s">
        <v>107</v>
      </c>
      <c r="D73" s="180" t="s">
        <v>1494</v>
      </c>
      <c r="E73" s="181" t="s">
        <v>1503</v>
      </c>
      <c r="F73" s="182">
        <f>MATCH(C73,'2026'!$G$1:$G$3009,0)</f>
        <v>301</v>
      </c>
      <c r="G73" s="182" t="str">
        <f t="shared" si="0"/>
        <v>#'2026'!G301</v>
      </c>
      <c r="H73" s="183" t="str">
        <f t="shared" si="1"/>
        <v>показать в прайсе</v>
      </c>
    </row>
    <row r="74" spans="2:8">
      <c r="B74" s="180" t="s">
        <v>1251</v>
      </c>
      <c r="C74" s="175" t="s">
        <v>263</v>
      </c>
      <c r="D74" s="180" t="s">
        <v>1493</v>
      </c>
      <c r="E74" s="181" t="s">
        <v>1503</v>
      </c>
      <c r="F74" s="182">
        <f>MATCH(C74,'2026'!$G$1:$G$3009,0)</f>
        <v>187</v>
      </c>
      <c r="G74" s="182" t="str">
        <f t="shared" si="0"/>
        <v>#'2026'!G187</v>
      </c>
      <c r="H74" s="183" t="str">
        <f t="shared" si="1"/>
        <v>показать в прайсе</v>
      </c>
    </row>
    <row r="75" spans="2:8">
      <c r="B75" s="180" t="s">
        <v>1252</v>
      </c>
      <c r="C75" s="175" t="s">
        <v>109</v>
      </c>
      <c r="D75" s="180" t="s">
        <v>1491</v>
      </c>
      <c r="E75" s="181" t="s">
        <v>1503</v>
      </c>
      <c r="F75" s="182">
        <f>MATCH(C75,'2026'!$G$1:$G$3009,0)</f>
        <v>75</v>
      </c>
      <c r="G75" s="182" t="str">
        <f t="shared" si="0"/>
        <v>#'2026'!G75</v>
      </c>
      <c r="H75" s="183" t="str">
        <f t="shared" si="1"/>
        <v>показать в прайсе</v>
      </c>
    </row>
    <row r="76" spans="2:8">
      <c r="B76" s="180" t="s">
        <v>1252</v>
      </c>
      <c r="C76" s="175" t="s">
        <v>243</v>
      </c>
      <c r="D76" s="180" t="s">
        <v>1492</v>
      </c>
      <c r="E76" s="181" t="s">
        <v>1503</v>
      </c>
      <c r="F76" s="182">
        <f>MATCH(C76,'2026'!$G$1:$G$3009,0)</f>
        <v>128</v>
      </c>
      <c r="G76" s="182" t="str">
        <f t="shared" si="0"/>
        <v>#'2026'!G128</v>
      </c>
      <c r="H76" s="183" t="str">
        <f t="shared" si="1"/>
        <v>показать в прайсе</v>
      </c>
    </row>
    <row r="77" spans="2:8">
      <c r="B77" s="180" t="s">
        <v>1252</v>
      </c>
      <c r="C77" s="175" t="s">
        <v>183</v>
      </c>
      <c r="D77" s="180" t="s">
        <v>1493</v>
      </c>
      <c r="E77" s="181" t="s">
        <v>1503</v>
      </c>
      <c r="F77" s="182">
        <f>MATCH(C77,'2026'!$G$1:$G$3009,0)</f>
        <v>228</v>
      </c>
      <c r="G77" s="182" t="str">
        <f t="shared" si="0"/>
        <v>#'2026'!G228</v>
      </c>
      <c r="H77" s="183" t="str">
        <f t="shared" si="1"/>
        <v>показать в прайсе</v>
      </c>
    </row>
    <row r="78" spans="2:8">
      <c r="B78" s="180" t="s">
        <v>1251</v>
      </c>
      <c r="C78" s="175" t="s">
        <v>110</v>
      </c>
      <c r="D78" s="180" t="s">
        <v>1493</v>
      </c>
      <c r="E78" s="181" t="s">
        <v>1503</v>
      </c>
      <c r="F78" s="182">
        <f>MATCH(C78,'2026'!$G$1:$G$3009,0)</f>
        <v>189</v>
      </c>
      <c r="G78" s="182" t="str">
        <f t="shared" si="0"/>
        <v>#'2026'!G189</v>
      </c>
      <c r="H78" s="183" t="str">
        <f t="shared" si="1"/>
        <v>показать в прайсе</v>
      </c>
    </row>
    <row r="79" spans="2:8">
      <c r="B79" s="180" t="s">
        <v>1253</v>
      </c>
      <c r="C79" s="175" t="s">
        <v>280</v>
      </c>
      <c r="D79" s="180" t="s">
        <v>1495</v>
      </c>
      <c r="E79" s="181" t="s">
        <v>1503</v>
      </c>
      <c r="F79" s="182">
        <f>MATCH(C79,'2026'!$G$1:$G$3009,0)</f>
        <v>355</v>
      </c>
      <c r="G79" s="182" t="str">
        <f t="shared" ref="G79:G142" si="2">CONCATENATE(E79,F79)</f>
        <v>#'2026'!G355</v>
      </c>
      <c r="H79" s="183" t="str">
        <f t="shared" ref="H79:H142" si="3">HYPERLINK(G79,"показать в прайсе")</f>
        <v>показать в прайсе</v>
      </c>
    </row>
    <row r="80" spans="2:8">
      <c r="B80" s="180" t="s">
        <v>1251</v>
      </c>
      <c r="C80" s="175" t="s">
        <v>25</v>
      </c>
      <c r="D80" s="180" t="s">
        <v>1495</v>
      </c>
      <c r="E80" s="181" t="s">
        <v>1503</v>
      </c>
      <c r="F80" s="182">
        <f>MATCH(C80,'2026'!$G$1:$G$3009,0)</f>
        <v>343</v>
      </c>
      <c r="G80" s="182" t="str">
        <f t="shared" si="2"/>
        <v>#'2026'!G343</v>
      </c>
      <c r="H80" s="183" t="str">
        <f t="shared" si="3"/>
        <v>показать в прайсе</v>
      </c>
    </row>
    <row r="81" spans="2:8">
      <c r="B81" s="180" t="s">
        <v>1253</v>
      </c>
      <c r="C81" s="175" t="s">
        <v>157</v>
      </c>
      <c r="D81" s="180" t="s">
        <v>1495</v>
      </c>
      <c r="E81" s="181" t="s">
        <v>1503</v>
      </c>
      <c r="F81" s="182">
        <f>MATCH(C81,'2026'!$G$1:$G$3009,0)</f>
        <v>356</v>
      </c>
      <c r="G81" s="182" t="str">
        <f t="shared" si="2"/>
        <v>#'2026'!G356</v>
      </c>
      <c r="H81" s="183" t="str">
        <f t="shared" si="3"/>
        <v>показать в прайсе</v>
      </c>
    </row>
    <row r="82" spans="2:8">
      <c r="B82" s="180" t="s">
        <v>1251</v>
      </c>
      <c r="C82" s="175" t="s">
        <v>111</v>
      </c>
      <c r="D82" s="180" t="s">
        <v>1494</v>
      </c>
      <c r="E82" s="181" t="s">
        <v>1503</v>
      </c>
      <c r="F82" s="182">
        <f>MATCH(C82,'2026'!$G$1:$G$3009,0)</f>
        <v>302</v>
      </c>
      <c r="G82" s="182" t="str">
        <f t="shared" si="2"/>
        <v>#'2026'!G302</v>
      </c>
      <c r="H82" s="183" t="str">
        <f t="shared" si="3"/>
        <v>показать в прайсе</v>
      </c>
    </row>
    <row r="83" spans="2:8">
      <c r="B83" s="180" t="s">
        <v>1251</v>
      </c>
      <c r="C83" s="175" t="s">
        <v>797</v>
      </c>
      <c r="D83" s="180" t="s">
        <v>1492</v>
      </c>
      <c r="E83" s="181" t="s">
        <v>1503</v>
      </c>
      <c r="F83" s="182">
        <f>MATCH(C83,'2026'!$G$1:$G$3009,0)</f>
        <v>129</v>
      </c>
      <c r="G83" s="182" t="str">
        <f t="shared" si="2"/>
        <v>#'2026'!G129</v>
      </c>
      <c r="H83" s="183" t="str">
        <f t="shared" si="3"/>
        <v>показать в прайсе</v>
      </c>
    </row>
    <row r="84" spans="2:8">
      <c r="B84" s="180" t="s">
        <v>1253</v>
      </c>
      <c r="C84" s="175" t="s">
        <v>850</v>
      </c>
      <c r="D84" s="180" t="s">
        <v>1495</v>
      </c>
      <c r="E84" s="181" t="s">
        <v>1503</v>
      </c>
      <c r="F84" s="182">
        <f>MATCH(C84,'2026'!$G$1:$G$3009,0)</f>
        <v>357</v>
      </c>
      <c r="G84" s="182" t="str">
        <f t="shared" si="2"/>
        <v>#'2026'!G357</v>
      </c>
      <c r="H84" s="183" t="str">
        <f t="shared" si="3"/>
        <v>показать в прайсе</v>
      </c>
    </row>
    <row r="85" spans="2:8">
      <c r="B85" s="180" t="s">
        <v>1251</v>
      </c>
      <c r="C85" s="175" t="s">
        <v>138</v>
      </c>
      <c r="D85" s="180" t="s">
        <v>1494</v>
      </c>
      <c r="E85" s="181" t="s">
        <v>1503</v>
      </c>
      <c r="F85" s="182">
        <f>MATCH(C85,'2026'!$G$1:$G$3009,0)</f>
        <v>263</v>
      </c>
      <c r="G85" s="182" t="str">
        <f t="shared" si="2"/>
        <v>#'2026'!G263</v>
      </c>
      <c r="H85" s="183" t="str">
        <f t="shared" si="3"/>
        <v>показать в прайсе</v>
      </c>
    </row>
    <row r="86" spans="2:8">
      <c r="B86" s="180" t="s">
        <v>1252</v>
      </c>
      <c r="C86" s="175" t="s">
        <v>26</v>
      </c>
      <c r="D86" s="180" t="s">
        <v>1491</v>
      </c>
      <c r="E86" s="181" t="s">
        <v>1503</v>
      </c>
      <c r="F86" s="182">
        <f>MATCH(C86,'2026'!$G$1:$G$3009,0)</f>
        <v>76</v>
      </c>
      <c r="G86" s="182" t="str">
        <f t="shared" si="2"/>
        <v>#'2026'!G76</v>
      </c>
      <c r="H86" s="183" t="str">
        <f t="shared" si="3"/>
        <v>показать в прайсе</v>
      </c>
    </row>
    <row r="87" spans="2:8">
      <c r="B87" s="180" t="s">
        <v>1252</v>
      </c>
      <c r="C87" s="175" t="s">
        <v>809</v>
      </c>
      <c r="D87" s="180" t="s">
        <v>1492</v>
      </c>
      <c r="E87" s="181" t="s">
        <v>1503</v>
      </c>
      <c r="F87" s="182">
        <f>MATCH(C87,'2026'!$G$1:$G$3009,0)</f>
        <v>130</v>
      </c>
      <c r="G87" s="182" t="str">
        <f t="shared" si="2"/>
        <v>#'2026'!G130</v>
      </c>
      <c r="H87" s="183" t="str">
        <f t="shared" si="3"/>
        <v>показать в прайсе</v>
      </c>
    </row>
    <row r="88" spans="2:8">
      <c r="B88" s="180" t="s">
        <v>1253</v>
      </c>
      <c r="C88" s="175" t="s">
        <v>158</v>
      </c>
      <c r="D88" s="180" t="s">
        <v>1492</v>
      </c>
      <c r="E88" s="181" t="s">
        <v>1503</v>
      </c>
      <c r="F88" s="182">
        <f>MATCH(C88,'2026'!$G$1:$G$3009,0)</f>
        <v>131</v>
      </c>
      <c r="G88" s="182" t="str">
        <f t="shared" si="2"/>
        <v>#'2026'!G131</v>
      </c>
      <c r="H88" s="183" t="str">
        <f t="shared" si="3"/>
        <v>показать в прайсе</v>
      </c>
    </row>
    <row r="89" spans="2:8">
      <c r="B89" s="180" t="s">
        <v>1251</v>
      </c>
      <c r="C89" s="175" t="s">
        <v>112</v>
      </c>
      <c r="D89" s="180" t="s">
        <v>1494</v>
      </c>
      <c r="E89" s="181" t="s">
        <v>1503</v>
      </c>
      <c r="F89" s="182">
        <f>MATCH(C89,'2026'!$G$1:$G$3009,0)</f>
        <v>306</v>
      </c>
      <c r="G89" s="182" t="str">
        <f t="shared" si="2"/>
        <v>#'2026'!G306</v>
      </c>
      <c r="H89" s="183" t="str">
        <f t="shared" si="3"/>
        <v>показать в прайсе</v>
      </c>
    </row>
    <row r="90" spans="2:8">
      <c r="B90" s="180" t="s">
        <v>1252</v>
      </c>
      <c r="C90" s="175" t="s">
        <v>682</v>
      </c>
      <c r="D90" s="180" t="s">
        <v>1491</v>
      </c>
      <c r="E90" s="181" t="s">
        <v>1503</v>
      </c>
      <c r="F90" s="182">
        <f>MATCH(C90,'2026'!$G$1:$G$3009,0)</f>
        <v>94</v>
      </c>
      <c r="G90" s="182" t="str">
        <f t="shared" si="2"/>
        <v>#'2026'!G94</v>
      </c>
      <c r="H90" s="183" t="str">
        <f t="shared" si="3"/>
        <v>показать в прайсе</v>
      </c>
    </row>
    <row r="91" spans="2:8">
      <c r="B91" s="180" t="s">
        <v>1251</v>
      </c>
      <c r="C91" s="175" t="s">
        <v>443</v>
      </c>
      <c r="D91" s="180" t="s">
        <v>1494</v>
      </c>
      <c r="E91" s="181" t="s">
        <v>1503</v>
      </c>
      <c r="F91" s="182">
        <f>MATCH(C91,'2026'!$G$1:$G$3009,0)</f>
        <v>309</v>
      </c>
      <c r="G91" s="182" t="str">
        <f t="shared" si="2"/>
        <v>#'2026'!G309</v>
      </c>
      <c r="H91" s="183" t="str">
        <f t="shared" si="3"/>
        <v>показать в прайсе</v>
      </c>
    </row>
    <row r="92" spans="2:8">
      <c r="B92" s="180" t="s">
        <v>1252</v>
      </c>
      <c r="C92" s="175" t="s">
        <v>114</v>
      </c>
      <c r="D92" s="180" t="s">
        <v>1491</v>
      </c>
      <c r="E92" s="181" t="s">
        <v>1503</v>
      </c>
      <c r="F92" s="182">
        <f>MATCH(C92,'2026'!$G$1:$G$3009,0)</f>
        <v>47</v>
      </c>
      <c r="G92" s="182" t="str">
        <f t="shared" si="2"/>
        <v>#'2026'!G47</v>
      </c>
      <c r="H92" s="183" t="str">
        <f t="shared" si="3"/>
        <v>показать в прайсе</v>
      </c>
    </row>
    <row r="93" spans="2:8">
      <c r="B93" s="180" t="s">
        <v>1253</v>
      </c>
      <c r="C93" s="175" t="s">
        <v>844</v>
      </c>
      <c r="D93" s="180" t="s">
        <v>1493</v>
      </c>
      <c r="E93" s="181" t="s">
        <v>1503</v>
      </c>
      <c r="F93" s="182">
        <f>MATCH(C93,'2026'!$G$1:$G$3009,0)</f>
        <v>232</v>
      </c>
      <c r="G93" s="182" t="str">
        <f t="shared" si="2"/>
        <v>#'2026'!G232</v>
      </c>
      <c r="H93" s="183" t="str">
        <f t="shared" si="3"/>
        <v>показать в прайсе</v>
      </c>
    </row>
    <row r="94" spans="2:8">
      <c r="B94" s="180" t="s">
        <v>1252</v>
      </c>
      <c r="C94" s="175" t="s">
        <v>186</v>
      </c>
      <c r="D94" s="180" t="s">
        <v>1492</v>
      </c>
      <c r="E94" s="181" t="s">
        <v>1503</v>
      </c>
      <c r="F94" s="182">
        <f>MATCH(C94,'2026'!$G$1:$G$3009,0)</f>
        <v>134</v>
      </c>
      <c r="G94" s="182" t="str">
        <f t="shared" si="2"/>
        <v>#'2026'!G134</v>
      </c>
      <c r="H94" s="183" t="str">
        <f t="shared" si="3"/>
        <v>показать в прайсе</v>
      </c>
    </row>
    <row r="95" spans="2:8">
      <c r="B95" s="180" t="s">
        <v>1252</v>
      </c>
      <c r="C95" s="175" t="s">
        <v>190</v>
      </c>
      <c r="D95" s="180" t="s">
        <v>1491</v>
      </c>
      <c r="E95" s="181" t="s">
        <v>1503</v>
      </c>
      <c r="F95" s="182">
        <f>MATCH(C95,'2026'!$G$1:$G$3009,0)</f>
        <v>79</v>
      </c>
      <c r="G95" s="182" t="str">
        <f t="shared" si="2"/>
        <v>#'2026'!G79</v>
      </c>
      <c r="H95" s="183" t="str">
        <f t="shared" si="3"/>
        <v>показать в прайсе</v>
      </c>
    </row>
    <row r="96" spans="2:8">
      <c r="B96" s="180" t="s">
        <v>1252</v>
      </c>
      <c r="C96" s="175" t="s">
        <v>192</v>
      </c>
      <c r="D96" s="180" t="s">
        <v>1492</v>
      </c>
      <c r="E96" s="181" t="s">
        <v>1503</v>
      </c>
      <c r="F96" s="182">
        <f>MATCH(C96,'2026'!$G$1:$G$3009,0)</f>
        <v>136</v>
      </c>
      <c r="G96" s="182" t="str">
        <f t="shared" si="2"/>
        <v>#'2026'!G136</v>
      </c>
      <c r="H96" s="183" t="str">
        <f t="shared" si="3"/>
        <v>показать в прайсе</v>
      </c>
    </row>
    <row r="97" spans="2:8">
      <c r="B97" s="180" t="s">
        <v>1252</v>
      </c>
      <c r="C97" s="175" t="s">
        <v>193</v>
      </c>
      <c r="D97" s="180" t="s">
        <v>1492</v>
      </c>
      <c r="E97" s="181" t="s">
        <v>1503</v>
      </c>
      <c r="F97" s="182">
        <f>MATCH(C97,'2026'!$G$1:$G$3009,0)</f>
        <v>140</v>
      </c>
      <c r="G97" s="182" t="str">
        <f t="shared" si="2"/>
        <v>#'2026'!G140</v>
      </c>
      <c r="H97" s="183" t="str">
        <f t="shared" si="3"/>
        <v>показать в прайсе</v>
      </c>
    </row>
    <row r="98" spans="2:8">
      <c r="B98" s="180" t="s">
        <v>1253</v>
      </c>
      <c r="C98" s="175" t="s">
        <v>330</v>
      </c>
      <c r="D98" s="180" t="s">
        <v>1493</v>
      </c>
      <c r="E98" s="181" t="s">
        <v>1503</v>
      </c>
      <c r="F98" s="182">
        <f>MATCH(C98,'2026'!$G$1:$G$3009,0)</f>
        <v>233</v>
      </c>
      <c r="G98" s="182" t="str">
        <f t="shared" si="2"/>
        <v>#'2026'!G233</v>
      </c>
      <c r="H98" s="183" t="str">
        <f t="shared" si="3"/>
        <v>показать в прайсе</v>
      </c>
    </row>
    <row r="99" spans="2:8">
      <c r="B99" s="180" t="s">
        <v>1252</v>
      </c>
      <c r="C99" s="175" t="s">
        <v>116</v>
      </c>
      <c r="D99" s="180" t="s">
        <v>1492</v>
      </c>
      <c r="E99" s="181" t="s">
        <v>1503</v>
      </c>
      <c r="F99" s="182">
        <f>MATCH(C99,'2026'!$G$1:$G$3009,0)</f>
        <v>167</v>
      </c>
      <c r="G99" s="182" t="str">
        <f t="shared" si="2"/>
        <v>#'2026'!G167</v>
      </c>
      <c r="H99" s="183" t="str">
        <f t="shared" si="3"/>
        <v>показать в прайсе</v>
      </c>
    </row>
    <row r="100" spans="2:8">
      <c r="B100" s="180" t="s">
        <v>1252</v>
      </c>
      <c r="C100" s="175" t="s">
        <v>117</v>
      </c>
      <c r="D100" s="180" t="s">
        <v>1494</v>
      </c>
      <c r="E100" s="181" t="s">
        <v>1503</v>
      </c>
      <c r="F100" s="182">
        <f>MATCH(C100,'2026'!$G$1:$G$3009,0)</f>
        <v>311</v>
      </c>
      <c r="G100" s="182" t="str">
        <f t="shared" si="2"/>
        <v>#'2026'!G311</v>
      </c>
      <c r="H100" s="183" t="str">
        <f t="shared" si="3"/>
        <v>показать в прайсе</v>
      </c>
    </row>
    <row r="101" spans="2:8">
      <c r="B101" s="180" t="s">
        <v>1251</v>
      </c>
      <c r="C101" s="175" t="s">
        <v>273</v>
      </c>
      <c r="D101" s="180" t="s">
        <v>1494</v>
      </c>
      <c r="E101" s="181" t="s">
        <v>1503</v>
      </c>
      <c r="F101" s="182">
        <f>MATCH(C101,'2026'!$G$1:$G$3009,0)</f>
        <v>335</v>
      </c>
      <c r="G101" s="182" t="str">
        <f t="shared" si="2"/>
        <v>#'2026'!G335</v>
      </c>
      <c r="H101" s="183" t="str">
        <f t="shared" si="3"/>
        <v>показать в прайсе</v>
      </c>
    </row>
    <row r="102" spans="2:8">
      <c r="B102" s="180" t="s">
        <v>1253</v>
      </c>
      <c r="C102" s="175" t="s">
        <v>56</v>
      </c>
      <c r="D102" s="180" t="s">
        <v>1492</v>
      </c>
      <c r="E102" s="181" t="s">
        <v>1503</v>
      </c>
      <c r="F102" s="182">
        <f>MATCH(C102,'2026'!$G$1:$G$3009,0)</f>
        <v>141</v>
      </c>
      <c r="G102" s="182" t="str">
        <f t="shared" si="2"/>
        <v>#'2026'!G141</v>
      </c>
      <c r="H102" s="183" t="str">
        <f t="shared" si="3"/>
        <v>показать в прайсе</v>
      </c>
    </row>
    <row r="103" spans="2:8">
      <c r="B103" s="180" t="s">
        <v>1253</v>
      </c>
      <c r="C103" s="175" t="s">
        <v>282</v>
      </c>
      <c r="D103" s="180" t="s">
        <v>1495</v>
      </c>
      <c r="E103" s="181" t="s">
        <v>1503</v>
      </c>
      <c r="F103" s="182">
        <f>MATCH(C103,'2026'!$G$1:$G$3009,0)</f>
        <v>358</v>
      </c>
      <c r="G103" s="182" t="str">
        <f t="shared" si="2"/>
        <v>#'2026'!G358</v>
      </c>
      <c r="H103" s="183" t="str">
        <f t="shared" si="3"/>
        <v>показать в прайсе</v>
      </c>
    </row>
    <row r="104" spans="2:8">
      <c r="B104" s="180" t="s">
        <v>1253</v>
      </c>
      <c r="C104" s="175" t="s">
        <v>848</v>
      </c>
      <c r="D104" s="180" t="s">
        <v>1494</v>
      </c>
      <c r="E104" s="181" t="s">
        <v>1503</v>
      </c>
      <c r="F104" s="182">
        <f>MATCH(C104,'2026'!$G$1:$G$3009,0)</f>
        <v>312</v>
      </c>
      <c r="G104" s="182" t="str">
        <f t="shared" si="2"/>
        <v>#'2026'!G312</v>
      </c>
      <c r="H104" s="183" t="str">
        <f t="shared" si="3"/>
        <v>показать в прайсе</v>
      </c>
    </row>
    <row r="105" spans="2:8">
      <c r="B105" s="180" t="s">
        <v>1251</v>
      </c>
      <c r="C105" s="175" t="s">
        <v>29</v>
      </c>
      <c r="D105" s="180" t="s">
        <v>1493</v>
      </c>
      <c r="E105" s="181" t="s">
        <v>1503</v>
      </c>
      <c r="F105" s="182">
        <f>MATCH(C105,'2026'!$G$1:$G$3009,0)</f>
        <v>234</v>
      </c>
      <c r="G105" s="182" t="str">
        <f t="shared" si="2"/>
        <v>#'2026'!G234</v>
      </c>
      <c r="H105" s="183" t="str">
        <f t="shared" si="3"/>
        <v>показать в прайсе</v>
      </c>
    </row>
    <row r="106" spans="2:8">
      <c r="B106" s="180" t="s">
        <v>1252</v>
      </c>
      <c r="C106" s="175" t="s">
        <v>688</v>
      </c>
      <c r="D106" s="180" t="s">
        <v>1494</v>
      </c>
      <c r="E106" s="181" t="s">
        <v>1503</v>
      </c>
      <c r="F106" s="182">
        <f>MATCH(C106,'2026'!$G$1:$G$3009,0)</f>
        <v>313</v>
      </c>
      <c r="G106" s="182" t="str">
        <f t="shared" si="2"/>
        <v>#'2026'!G313</v>
      </c>
      <c r="H106" s="183" t="str">
        <f t="shared" si="3"/>
        <v>показать в прайсе</v>
      </c>
    </row>
    <row r="107" spans="2:8">
      <c r="B107" s="180" t="s">
        <v>1251</v>
      </c>
      <c r="C107" s="175" t="s">
        <v>120</v>
      </c>
      <c r="D107" s="180" t="s">
        <v>1494</v>
      </c>
      <c r="E107" s="181" t="s">
        <v>1503</v>
      </c>
      <c r="F107" s="182">
        <f>MATCH(C107,'2026'!$G$1:$G$3009,0)</f>
        <v>264</v>
      </c>
      <c r="G107" s="182" t="str">
        <f t="shared" si="2"/>
        <v>#'2026'!G264</v>
      </c>
      <c r="H107" s="183" t="str">
        <f t="shared" si="3"/>
        <v>показать в прайсе</v>
      </c>
    </row>
    <row r="108" spans="2:8">
      <c r="B108" s="180" t="s">
        <v>1252</v>
      </c>
      <c r="C108" s="175" t="s">
        <v>195</v>
      </c>
      <c r="D108" s="180" t="s">
        <v>1492</v>
      </c>
      <c r="E108" s="181" t="s">
        <v>1503</v>
      </c>
      <c r="F108" s="182">
        <f>MATCH(C108,'2026'!$G$1:$G$3009,0)</f>
        <v>103</v>
      </c>
      <c r="G108" s="182" t="str">
        <f t="shared" si="2"/>
        <v>#'2026'!G103</v>
      </c>
      <c r="H108" s="183" t="str">
        <f t="shared" si="3"/>
        <v>показать в прайсе</v>
      </c>
    </row>
    <row r="109" spans="2:8">
      <c r="B109" s="180" t="s">
        <v>1251</v>
      </c>
      <c r="C109" s="175" t="s">
        <v>121</v>
      </c>
      <c r="D109" s="180" t="s">
        <v>1494</v>
      </c>
      <c r="E109" s="181" t="s">
        <v>1503</v>
      </c>
      <c r="F109" s="182">
        <f>MATCH(C109,'2026'!$G$1:$G$3009,0)</f>
        <v>315</v>
      </c>
      <c r="G109" s="182" t="str">
        <f t="shared" si="2"/>
        <v>#'2026'!G315</v>
      </c>
      <c r="H109" s="183" t="str">
        <f t="shared" si="3"/>
        <v>показать в прайсе</v>
      </c>
    </row>
    <row r="110" spans="2:8">
      <c r="B110" s="180" t="s">
        <v>1252</v>
      </c>
      <c r="C110" s="175" t="s">
        <v>196</v>
      </c>
      <c r="D110" s="180" t="s">
        <v>1492</v>
      </c>
      <c r="E110" s="181" t="s">
        <v>1503</v>
      </c>
      <c r="F110" s="182">
        <f>MATCH(C110,'2026'!$G$1:$G$3009,0)</f>
        <v>169</v>
      </c>
      <c r="G110" s="182" t="str">
        <f t="shared" si="2"/>
        <v>#'2026'!G169</v>
      </c>
      <c r="H110" s="183" t="str">
        <f t="shared" si="3"/>
        <v>показать в прайсе</v>
      </c>
    </row>
    <row r="111" spans="2:8">
      <c r="B111" s="180" t="s">
        <v>1252</v>
      </c>
      <c r="C111" s="175" t="s">
        <v>122</v>
      </c>
      <c r="D111" s="180" t="s">
        <v>1492</v>
      </c>
      <c r="E111" s="181" t="s">
        <v>1503</v>
      </c>
      <c r="F111" s="182">
        <f>MATCH(C111,'2026'!$G$1:$G$3009,0)</f>
        <v>173</v>
      </c>
      <c r="G111" s="182" t="str">
        <f t="shared" si="2"/>
        <v>#'2026'!G173</v>
      </c>
      <c r="H111" s="183" t="str">
        <f t="shared" si="3"/>
        <v>показать в прайсе</v>
      </c>
    </row>
    <row r="112" spans="2:8">
      <c r="B112" s="180" t="s">
        <v>1251</v>
      </c>
      <c r="C112" s="175" t="s">
        <v>123</v>
      </c>
      <c r="D112" s="180" t="s">
        <v>1493</v>
      </c>
      <c r="E112" s="181" t="s">
        <v>1503</v>
      </c>
      <c r="F112" s="182">
        <f>MATCH(C112,'2026'!$G$1:$G$3009,0)</f>
        <v>192</v>
      </c>
      <c r="G112" s="182" t="str">
        <f t="shared" si="2"/>
        <v>#'2026'!G192</v>
      </c>
      <c r="H112" s="183" t="str">
        <f t="shared" si="3"/>
        <v>показать в прайсе</v>
      </c>
    </row>
    <row r="113" spans="2:8">
      <c r="B113" s="180" t="s">
        <v>1252</v>
      </c>
      <c r="C113" s="175" t="s">
        <v>198</v>
      </c>
      <c r="D113" s="180" t="s">
        <v>1492</v>
      </c>
      <c r="E113" s="181" t="s">
        <v>1503</v>
      </c>
      <c r="F113" s="182">
        <f>MATCH(C113,'2026'!$G$1:$G$3009,0)</f>
        <v>172</v>
      </c>
      <c r="G113" s="182" t="str">
        <f t="shared" si="2"/>
        <v>#'2026'!G172</v>
      </c>
      <c r="H113" s="183" t="str">
        <f t="shared" si="3"/>
        <v>показать в прайсе</v>
      </c>
    </row>
    <row r="114" spans="2:8">
      <c r="B114" s="180" t="s">
        <v>1253</v>
      </c>
      <c r="C114" s="175" t="s">
        <v>849</v>
      </c>
      <c r="D114" s="180" t="s">
        <v>1494</v>
      </c>
      <c r="E114" s="181" t="s">
        <v>1503</v>
      </c>
      <c r="F114" s="182">
        <f>MATCH(C114,'2026'!$G$1:$G$3009,0)</f>
        <v>320</v>
      </c>
      <c r="G114" s="182" t="str">
        <f t="shared" si="2"/>
        <v>#'2026'!G320</v>
      </c>
      <c r="H114" s="183" t="str">
        <f t="shared" si="3"/>
        <v>показать в прайсе</v>
      </c>
    </row>
    <row r="115" spans="2:8">
      <c r="B115" s="180" t="s">
        <v>1252</v>
      </c>
      <c r="C115" s="175" t="s">
        <v>246</v>
      </c>
      <c r="D115" s="180" t="s">
        <v>1493</v>
      </c>
      <c r="E115" s="181" t="s">
        <v>1503</v>
      </c>
      <c r="F115" s="182">
        <f>MATCH(C115,'2026'!$G$1:$G$3009,0)</f>
        <v>236</v>
      </c>
      <c r="G115" s="182" t="str">
        <f t="shared" si="2"/>
        <v>#'2026'!G236</v>
      </c>
      <c r="H115" s="183" t="str">
        <f t="shared" si="3"/>
        <v>показать в прайсе</v>
      </c>
    </row>
    <row r="116" spans="2:8">
      <c r="B116" s="180" t="s">
        <v>1253</v>
      </c>
      <c r="C116" s="175" t="s">
        <v>286</v>
      </c>
      <c r="D116" s="180" t="s">
        <v>1494</v>
      </c>
      <c r="E116" s="181" t="s">
        <v>1503</v>
      </c>
      <c r="F116" s="182">
        <f>MATCH(C116,'2026'!$G$1:$G$3009,0)</f>
        <v>321</v>
      </c>
      <c r="G116" s="182" t="str">
        <f t="shared" si="2"/>
        <v>#'2026'!G321</v>
      </c>
      <c r="H116" s="183" t="str">
        <f t="shared" si="3"/>
        <v>показать в прайсе</v>
      </c>
    </row>
    <row r="117" spans="2:8">
      <c r="B117" s="180" t="s">
        <v>1252</v>
      </c>
      <c r="C117" s="175" t="s">
        <v>124</v>
      </c>
      <c r="D117" s="180" t="s">
        <v>1495</v>
      </c>
      <c r="E117" s="181" t="s">
        <v>1503</v>
      </c>
      <c r="F117" s="182">
        <f>MATCH(C117,'2026'!$G$1:$G$3009,0)</f>
        <v>359</v>
      </c>
      <c r="G117" s="182" t="str">
        <f t="shared" si="2"/>
        <v>#'2026'!G359</v>
      </c>
      <c r="H117" s="183" t="str">
        <f t="shared" si="3"/>
        <v>показать в прайсе</v>
      </c>
    </row>
    <row r="118" spans="2:8">
      <c r="B118" s="180" t="s">
        <v>1251</v>
      </c>
      <c r="C118" s="175" t="s">
        <v>36</v>
      </c>
      <c r="D118" s="180" t="s">
        <v>1494</v>
      </c>
      <c r="E118" s="181" t="s">
        <v>1503</v>
      </c>
      <c r="F118" s="182">
        <f>MATCH(C118,'2026'!$G$1:$G$3009,0)</f>
        <v>265</v>
      </c>
      <c r="G118" s="182" t="str">
        <f t="shared" si="2"/>
        <v>#'2026'!G265</v>
      </c>
      <c r="H118" s="183" t="str">
        <f t="shared" si="3"/>
        <v>показать в прайсе</v>
      </c>
    </row>
    <row r="119" spans="2:8">
      <c r="B119" s="180" t="s">
        <v>1251</v>
      </c>
      <c r="C119" s="175" t="s">
        <v>37</v>
      </c>
      <c r="D119" s="180" t="s">
        <v>1494</v>
      </c>
      <c r="E119" s="181" t="s">
        <v>1503</v>
      </c>
      <c r="F119" s="182">
        <f>MATCH(C119,'2026'!$G$1:$G$3009,0)</f>
        <v>273</v>
      </c>
      <c r="G119" s="182" t="str">
        <f t="shared" si="2"/>
        <v>#'2026'!G273</v>
      </c>
      <c r="H119" s="183" t="str">
        <f t="shared" si="3"/>
        <v>показать в прайсе</v>
      </c>
    </row>
    <row r="120" spans="2:8">
      <c r="B120" s="180" t="s">
        <v>1252</v>
      </c>
      <c r="C120" s="175" t="s">
        <v>201</v>
      </c>
      <c r="D120" s="180" t="s">
        <v>1494</v>
      </c>
      <c r="E120" s="181" t="s">
        <v>1503</v>
      </c>
      <c r="F120" s="182">
        <f>MATCH(C120,'2026'!$G$1:$G$3009,0)</f>
        <v>322</v>
      </c>
      <c r="G120" s="182" t="str">
        <f t="shared" si="2"/>
        <v>#'2026'!G322</v>
      </c>
      <c r="H120" s="183" t="str">
        <f t="shared" si="3"/>
        <v>показать в прайсе</v>
      </c>
    </row>
    <row r="121" spans="2:8">
      <c r="B121" s="180" t="s">
        <v>1252</v>
      </c>
      <c r="C121" s="175" t="s">
        <v>203</v>
      </c>
      <c r="D121" s="180" t="s">
        <v>1492</v>
      </c>
      <c r="E121" s="181" t="s">
        <v>1503</v>
      </c>
      <c r="F121" s="182">
        <f>MATCH(C121,'2026'!$G$1:$G$3009,0)</f>
        <v>142</v>
      </c>
      <c r="G121" s="182" t="str">
        <f t="shared" si="2"/>
        <v>#'2026'!G142</v>
      </c>
      <c r="H121" s="183" t="str">
        <f t="shared" si="3"/>
        <v>показать в прайсе</v>
      </c>
    </row>
    <row r="122" spans="2:8">
      <c r="B122" s="180" t="s">
        <v>1253</v>
      </c>
      <c r="C122" s="175" t="s">
        <v>798</v>
      </c>
      <c r="D122" s="180" t="s">
        <v>1492</v>
      </c>
      <c r="E122" s="181" t="s">
        <v>1503</v>
      </c>
      <c r="F122" s="182">
        <f>MATCH(C122,'2026'!$G$1:$G$3009,0)</f>
        <v>144</v>
      </c>
      <c r="G122" s="182" t="str">
        <f t="shared" si="2"/>
        <v>#'2026'!G144</v>
      </c>
      <c r="H122" s="183" t="str">
        <f t="shared" si="3"/>
        <v>показать в прайсе</v>
      </c>
    </row>
    <row r="123" spans="2:8">
      <c r="B123" s="180" t="s">
        <v>1253</v>
      </c>
      <c r="C123" s="175" t="s">
        <v>287</v>
      </c>
      <c r="D123" s="180" t="s">
        <v>1493</v>
      </c>
      <c r="E123" s="181" t="s">
        <v>1503</v>
      </c>
      <c r="F123" s="182">
        <f>MATCH(C123,'2026'!$G$1:$G$3009,0)</f>
        <v>237</v>
      </c>
      <c r="G123" s="182" t="str">
        <f t="shared" si="2"/>
        <v>#'2026'!G237</v>
      </c>
      <c r="H123" s="183" t="str">
        <f t="shared" si="3"/>
        <v>показать в прайсе</v>
      </c>
    </row>
    <row r="124" spans="2:8">
      <c r="B124" s="180" t="s">
        <v>1252</v>
      </c>
      <c r="C124" s="175" t="s">
        <v>39</v>
      </c>
      <c r="D124" s="180" t="s">
        <v>1492</v>
      </c>
      <c r="E124" s="181" t="s">
        <v>1503</v>
      </c>
      <c r="F124" s="182">
        <f>MATCH(C124,'2026'!$G$1:$G$3009,0)</f>
        <v>178</v>
      </c>
      <c r="G124" s="182" t="str">
        <f t="shared" si="2"/>
        <v>#'2026'!G178</v>
      </c>
      <c r="H124" s="183" t="str">
        <f t="shared" si="3"/>
        <v>показать в прайсе</v>
      </c>
    </row>
    <row r="125" spans="2:8">
      <c r="B125" s="180" t="s">
        <v>1253</v>
      </c>
      <c r="C125" s="175" t="s">
        <v>58</v>
      </c>
      <c r="D125" s="180" t="s">
        <v>1494</v>
      </c>
      <c r="E125" s="181" t="s">
        <v>1503</v>
      </c>
      <c r="F125" s="182">
        <f>MATCH(C125,'2026'!$G$1:$G$3009,0)</f>
        <v>278</v>
      </c>
      <c r="G125" s="182" t="str">
        <f t="shared" si="2"/>
        <v>#'2026'!G278</v>
      </c>
      <c r="H125" s="183" t="str">
        <f t="shared" si="3"/>
        <v>показать в прайсе</v>
      </c>
    </row>
    <row r="126" spans="2:8">
      <c r="B126" s="180" t="s">
        <v>1253</v>
      </c>
      <c r="C126" s="175" t="s">
        <v>219</v>
      </c>
      <c r="D126" s="180" t="s">
        <v>1492</v>
      </c>
      <c r="E126" s="181" t="s">
        <v>1503</v>
      </c>
      <c r="F126" s="182">
        <f>MATCH(C126,'2026'!$G$1:$G$3009,0)</f>
        <v>145</v>
      </c>
      <c r="G126" s="182" t="str">
        <f t="shared" si="2"/>
        <v>#'2026'!G145</v>
      </c>
      <c r="H126" s="183" t="str">
        <f t="shared" si="3"/>
        <v>показать в прайсе</v>
      </c>
    </row>
    <row r="127" spans="2:8">
      <c r="B127" s="180" t="s">
        <v>1252</v>
      </c>
      <c r="C127" s="175" t="s">
        <v>126</v>
      </c>
      <c r="D127" s="180" t="s">
        <v>1492</v>
      </c>
      <c r="E127" s="181" t="s">
        <v>1503</v>
      </c>
      <c r="F127" s="182">
        <f>MATCH(C127,'2026'!$G$1:$G$3009,0)</f>
        <v>146</v>
      </c>
      <c r="G127" s="182" t="str">
        <f t="shared" si="2"/>
        <v>#'2026'!G146</v>
      </c>
      <c r="H127" s="183" t="str">
        <f t="shared" si="3"/>
        <v>показать в прайсе</v>
      </c>
    </row>
    <row r="128" spans="2:8">
      <c r="B128" s="180" t="s">
        <v>1253</v>
      </c>
      <c r="C128" s="175" t="s">
        <v>160</v>
      </c>
      <c r="D128" s="180" t="s">
        <v>1493</v>
      </c>
      <c r="E128" s="181" t="s">
        <v>1503</v>
      </c>
      <c r="F128" s="182">
        <f>MATCH(C128,'2026'!$G$1:$G$3009,0)</f>
        <v>238</v>
      </c>
      <c r="G128" s="182" t="str">
        <f t="shared" si="2"/>
        <v>#'2026'!G238</v>
      </c>
      <c r="H128" s="183" t="str">
        <f t="shared" si="3"/>
        <v>показать в прайсе</v>
      </c>
    </row>
    <row r="129" spans="2:8">
      <c r="B129" s="180" t="s">
        <v>1252</v>
      </c>
      <c r="C129" s="175" t="s">
        <v>845</v>
      </c>
      <c r="D129" s="180" t="s">
        <v>1491</v>
      </c>
      <c r="E129" s="181" t="s">
        <v>1503</v>
      </c>
      <c r="F129" s="182">
        <f>MATCH(C129,'2026'!$G$1:$G$3009,0)</f>
        <v>80</v>
      </c>
      <c r="G129" s="182" t="str">
        <f t="shared" si="2"/>
        <v>#'2026'!G80</v>
      </c>
      <c r="H129" s="183" t="str">
        <f t="shared" si="3"/>
        <v>показать в прайсе</v>
      </c>
    </row>
    <row r="130" spans="2:8">
      <c r="B130" s="180" t="s">
        <v>1251</v>
      </c>
      <c r="C130" s="175" t="s">
        <v>846</v>
      </c>
      <c r="D130" s="180" t="s">
        <v>1492</v>
      </c>
      <c r="E130" s="181" t="s">
        <v>1503</v>
      </c>
      <c r="F130" s="182">
        <f>MATCH(C130,'2026'!$G$1:$G$3009,0)</f>
        <v>104</v>
      </c>
      <c r="G130" s="182" t="str">
        <f t="shared" si="2"/>
        <v>#'2026'!G104</v>
      </c>
      <c r="H130" s="183" t="str">
        <f t="shared" si="3"/>
        <v>показать в прайсе</v>
      </c>
    </row>
    <row r="131" spans="2:8">
      <c r="B131" s="180" t="s">
        <v>1252</v>
      </c>
      <c r="C131" s="175" t="s">
        <v>205</v>
      </c>
      <c r="D131" s="180" t="s">
        <v>1491</v>
      </c>
      <c r="E131" s="181" t="s">
        <v>1503</v>
      </c>
      <c r="F131" s="182">
        <f>MATCH(C131,'2026'!$G$1:$G$3009,0)</f>
        <v>97</v>
      </c>
      <c r="G131" s="182" t="str">
        <f t="shared" si="2"/>
        <v>#'2026'!G97</v>
      </c>
      <c r="H131" s="183" t="str">
        <f t="shared" si="3"/>
        <v>показать в прайсе</v>
      </c>
    </row>
    <row r="132" spans="2:8">
      <c r="B132" s="180" t="s">
        <v>1253</v>
      </c>
      <c r="C132" s="175" t="s">
        <v>288</v>
      </c>
      <c r="D132" s="180" t="s">
        <v>1494</v>
      </c>
      <c r="E132" s="181" t="s">
        <v>1503</v>
      </c>
      <c r="F132" s="182">
        <f>MATCH(C132,'2026'!$G$1:$G$3009,0)</f>
        <v>324</v>
      </c>
      <c r="G132" s="182" t="str">
        <f t="shared" si="2"/>
        <v>#'2026'!G324</v>
      </c>
      <c r="H132" s="183" t="str">
        <f t="shared" si="3"/>
        <v>показать в прайсе</v>
      </c>
    </row>
    <row r="133" spans="2:8">
      <c r="B133" s="180" t="s">
        <v>1253</v>
      </c>
      <c r="C133" s="175" t="s">
        <v>220</v>
      </c>
      <c r="D133" s="180" t="s">
        <v>1493</v>
      </c>
      <c r="E133" s="181" t="s">
        <v>1503</v>
      </c>
      <c r="F133" s="182">
        <f>MATCH(C133,'2026'!$G$1:$G$3009,0)</f>
        <v>239</v>
      </c>
      <c r="G133" s="182" t="str">
        <f t="shared" si="2"/>
        <v>#'2026'!G239</v>
      </c>
      <c r="H133" s="183" t="str">
        <f t="shared" si="3"/>
        <v>показать в прайсе</v>
      </c>
    </row>
    <row r="134" spans="2:8">
      <c r="B134" s="180" t="s">
        <v>1253</v>
      </c>
      <c r="C134" s="175" t="s">
        <v>221</v>
      </c>
      <c r="D134" s="180" t="s">
        <v>1494</v>
      </c>
      <c r="E134" s="181" t="s">
        <v>1503</v>
      </c>
      <c r="F134" s="182">
        <f>MATCH(C134,'2026'!$G$1:$G$3009,0)</f>
        <v>325</v>
      </c>
      <c r="G134" s="182" t="str">
        <f t="shared" si="2"/>
        <v>#'2026'!G325</v>
      </c>
      <c r="H134" s="183" t="str">
        <f t="shared" si="3"/>
        <v>показать в прайсе</v>
      </c>
    </row>
    <row r="135" spans="2:8">
      <c r="B135" s="180" t="s">
        <v>1253</v>
      </c>
      <c r="C135" s="175" t="s">
        <v>222</v>
      </c>
      <c r="D135" s="180" t="s">
        <v>1493</v>
      </c>
      <c r="E135" s="181" t="s">
        <v>1503</v>
      </c>
      <c r="F135" s="182">
        <f>MATCH(C135,'2026'!$G$1:$G$3009,0)</f>
        <v>195</v>
      </c>
      <c r="G135" s="182" t="str">
        <f t="shared" si="2"/>
        <v>#'2026'!G195</v>
      </c>
      <c r="H135" s="183" t="str">
        <f t="shared" si="3"/>
        <v>показать в прайсе</v>
      </c>
    </row>
    <row r="136" spans="2:8">
      <c r="B136" s="180" t="s">
        <v>1252</v>
      </c>
      <c r="C136" s="175" t="s">
        <v>127</v>
      </c>
      <c r="D136" s="180" t="s">
        <v>1495</v>
      </c>
      <c r="E136" s="181" t="s">
        <v>1503</v>
      </c>
      <c r="F136" s="182">
        <f>MATCH(C136,'2026'!$G$1:$G$3009,0)</f>
        <v>370</v>
      </c>
      <c r="G136" s="182" t="str">
        <f t="shared" si="2"/>
        <v>#'2026'!G370</v>
      </c>
      <c r="H136" s="183" t="str">
        <f t="shared" si="3"/>
        <v>показать в прайсе</v>
      </c>
    </row>
    <row r="137" spans="2:8">
      <c r="B137" s="180" t="s">
        <v>1253</v>
      </c>
      <c r="C137" s="175" t="s">
        <v>799</v>
      </c>
      <c r="D137" s="180" t="s">
        <v>1492</v>
      </c>
      <c r="E137" s="181" t="s">
        <v>1503</v>
      </c>
      <c r="F137" s="182">
        <f>MATCH(C137,'2026'!$G$1:$G$3009,0)</f>
        <v>150</v>
      </c>
      <c r="G137" s="182" t="str">
        <f t="shared" si="2"/>
        <v>#'2026'!G150</v>
      </c>
      <c r="H137" s="183" t="str">
        <f t="shared" si="3"/>
        <v>показать в прайсе</v>
      </c>
    </row>
    <row r="138" spans="2:8">
      <c r="B138" s="180" t="s">
        <v>1251</v>
      </c>
      <c r="C138" s="175" t="s">
        <v>41</v>
      </c>
      <c r="D138" s="180" t="s">
        <v>1493</v>
      </c>
      <c r="E138" s="181" t="s">
        <v>1503</v>
      </c>
      <c r="F138" s="182">
        <f>MATCH(C138,'2026'!$G$1:$G$3009,0)</f>
        <v>241</v>
      </c>
      <c r="G138" s="182" t="str">
        <f t="shared" si="2"/>
        <v>#'2026'!G241</v>
      </c>
      <c r="H138" s="183" t="str">
        <f t="shared" si="3"/>
        <v>показать в прайсе</v>
      </c>
    </row>
    <row r="139" spans="2:8">
      <c r="B139" s="180" t="s">
        <v>1252</v>
      </c>
      <c r="C139" s="175" t="s">
        <v>210</v>
      </c>
      <c r="D139" s="180" t="s">
        <v>1495</v>
      </c>
      <c r="E139" s="181" t="s">
        <v>1503</v>
      </c>
      <c r="F139" s="182">
        <f>MATCH(C139,'2026'!$G$1:$G$3009,0)</f>
        <v>362</v>
      </c>
      <c r="G139" s="182" t="str">
        <f t="shared" si="2"/>
        <v>#'2026'!G362</v>
      </c>
      <c r="H139" s="183" t="str">
        <f t="shared" si="3"/>
        <v>показать в прайсе</v>
      </c>
    </row>
    <row r="140" spans="2:8">
      <c r="B140" s="180" t="s">
        <v>1252</v>
      </c>
      <c r="C140" s="175" t="s">
        <v>128</v>
      </c>
      <c r="D140" s="180" t="s">
        <v>1494</v>
      </c>
      <c r="E140" s="181" t="s">
        <v>1503</v>
      </c>
      <c r="F140" s="182">
        <f>MATCH(C140,'2026'!$G$1:$G$3009,0)</f>
        <v>326</v>
      </c>
      <c r="G140" s="182" t="str">
        <f t="shared" si="2"/>
        <v>#'2026'!G326</v>
      </c>
      <c r="H140" s="183" t="str">
        <f t="shared" si="3"/>
        <v>показать в прайсе</v>
      </c>
    </row>
    <row r="141" spans="2:8">
      <c r="B141" s="180" t="s">
        <v>1251</v>
      </c>
      <c r="C141" s="175" t="s">
        <v>264</v>
      </c>
      <c r="D141" s="180" t="s">
        <v>1493</v>
      </c>
      <c r="E141" s="181" t="s">
        <v>1503</v>
      </c>
      <c r="F141" s="182">
        <f>MATCH(C141,'2026'!$G$1:$G$3009,0)</f>
        <v>197</v>
      </c>
      <c r="G141" s="182" t="str">
        <f t="shared" si="2"/>
        <v>#'2026'!G197</v>
      </c>
      <c r="H141" s="183" t="str">
        <f t="shared" si="3"/>
        <v>показать в прайсе</v>
      </c>
    </row>
    <row r="142" spans="2:8">
      <c r="B142" s="180" t="s">
        <v>1252</v>
      </c>
      <c r="C142" s="175" t="s">
        <v>212</v>
      </c>
      <c r="D142" s="180" t="s">
        <v>1492</v>
      </c>
      <c r="E142" s="181" t="s">
        <v>1503</v>
      </c>
      <c r="F142" s="182">
        <f>MATCH(C142,'2026'!$G$1:$G$3009,0)</f>
        <v>151</v>
      </c>
      <c r="G142" s="182" t="str">
        <f t="shared" si="2"/>
        <v>#'2026'!G151</v>
      </c>
      <c r="H142" s="183" t="str">
        <f t="shared" si="3"/>
        <v>показать в прайсе</v>
      </c>
    </row>
    <row r="143" spans="2:8">
      <c r="B143" s="180" t="s">
        <v>1252</v>
      </c>
      <c r="C143" s="175" t="s">
        <v>129</v>
      </c>
      <c r="D143" s="180" t="s">
        <v>1495</v>
      </c>
      <c r="E143" s="181" t="s">
        <v>1503</v>
      </c>
      <c r="F143" s="182">
        <f>MATCH(C143,'2026'!$G$1:$G$3009,0)</f>
        <v>365</v>
      </c>
      <c r="G143" s="182" t="str">
        <f t="shared" ref="G143:G144" si="4">CONCATENATE(E143,F143)</f>
        <v>#'2026'!G365</v>
      </c>
      <c r="H143" s="183" t="str">
        <f t="shared" ref="H143:H144" si="5">HYPERLINK(G143,"показать в прайсе")</f>
        <v>показать в прайсе</v>
      </c>
    </row>
    <row r="144" spans="2:8">
      <c r="B144" s="180" t="s">
        <v>1253</v>
      </c>
      <c r="C144" s="175" t="s">
        <v>267</v>
      </c>
      <c r="D144" s="180" t="s">
        <v>1494</v>
      </c>
      <c r="E144" s="181" t="s">
        <v>1503</v>
      </c>
      <c r="F144" s="182">
        <f>MATCH(C144,'2026'!$G$1:$G$3009,0)</f>
        <v>327</v>
      </c>
      <c r="G144" s="182" t="str">
        <f t="shared" si="4"/>
        <v>#'2026'!G327</v>
      </c>
      <c r="H144" s="183" t="str">
        <f t="shared" si="5"/>
        <v>показать в прайсе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B6BB2-CEF6-4AFD-B94C-ED7CCA8EE58A}">
  <dimension ref="D3:Q3"/>
  <sheetViews>
    <sheetView showGridLines="0" workbookViewId="0">
      <selection activeCell="I27" sqref="I27"/>
    </sheetView>
  </sheetViews>
  <sheetFormatPr defaultRowHeight="14.4"/>
  <sheetData>
    <row r="3" spans="4:17" ht="28.8">
      <c r="D3" s="299" t="s">
        <v>1518</v>
      </c>
      <c r="K3" s="299" t="s">
        <v>1807</v>
      </c>
      <c r="Q3" s="299" t="s">
        <v>1519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AC42-931E-4471-9580-443D5BB973FD}">
  <sheetPr codeName="Лист3"/>
  <dimension ref="B1:BH120"/>
  <sheetViews>
    <sheetView showGridLines="0" zoomScaleNormal="100" workbookViewId="0">
      <selection activeCell="C60" sqref="C60:O60"/>
    </sheetView>
  </sheetViews>
  <sheetFormatPr defaultColWidth="9.33203125" defaultRowHeight="14.4"/>
  <cols>
    <col min="1" max="1" width="3.33203125" style="76" customWidth="1"/>
    <col min="2" max="2" width="5.88671875" style="76" customWidth="1"/>
    <col min="3" max="15" width="9.33203125" style="76"/>
    <col min="16" max="16" width="10" style="76" customWidth="1"/>
    <col min="17" max="16384" width="9.33203125" style="76"/>
  </cols>
  <sheetData>
    <row r="1" spans="2:16" ht="15" thickTop="1"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/>
    </row>
    <row r="2" spans="2:16">
      <c r="B2" s="77"/>
      <c r="P2" s="78"/>
    </row>
    <row r="3" spans="2:16">
      <c r="B3" s="77"/>
      <c r="P3" s="78"/>
    </row>
    <row r="4" spans="2:16">
      <c r="B4" s="77"/>
      <c r="P4" s="78"/>
    </row>
    <row r="5" spans="2:16">
      <c r="B5" s="77"/>
      <c r="P5" s="78"/>
    </row>
    <row r="6" spans="2:16" s="81" customFormat="1" ht="16.5" customHeight="1">
      <c r="B6" s="79"/>
      <c r="C6" s="80"/>
      <c r="P6" s="82"/>
    </row>
    <row r="7" spans="2:16" s="83" customFormat="1" ht="12" customHeight="1">
      <c r="B7" s="79"/>
      <c r="C7" s="80"/>
      <c r="P7" s="84"/>
    </row>
    <row r="8" spans="2:16" ht="12" customHeight="1">
      <c r="B8" s="77"/>
      <c r="C8" s="80"/>
      <c r="P8" s="78"/>
    </row>
    <row r="9" spans="2:16" ht="12" customHeight="1">
      <c r="B9" s="85"/>
      <c r="C9" s="80"/>
      <c r="P9" s="78"/>
    </row>
    <row r="10" spans="2:16" ht="12" customHeight="1">
      <c r="B10" s="85"/>
      <c r="C10" s="80"/>
      <c r="P10" s="78"/>
    </row>
    <row r="11" spans="2:16" ht="16.5" customHeight="1">
      <c r="B11" s="77"/>
      <c r="P11" s="78"/>
    </row>
    <row r="12" spans="2:16" ht="20.25" customHeight="1">
      <c r="B12" s="77"/>
      <c r="P12" s="78"/>
    </row>
    <row r="13" spans="2:16" s="88" customFormat="1" ht="17.25" customHeight="1">
      <c r="B13" s="86" t="s">
        <v>1055</v>
      </c>
      <c r="C13" s="87" t="s">
        <v>1056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P13" s="89"/>
    </row>
    <row r="14" spans="2:16" s="94" customFormat="1" ht="15.6">
      <c r="B14" s="90" t="s">
        <v>1057</v>
      </c>
      <c r="C14" s="91"/>
      <c r="D14" s="92"/>
      <c r="E14" s="92"/>
      <c r="F14" s="92"/>
      <c r="G14" s="92"/>
      <c r="H14" s="93" t="s">
        <v>1058</v>
      </c>
      <c r="I14" s="91"/>
      <c r="J14" s="92"/>
      <c r="K14" s="92"/>
      <c r="L14" s="92"/>
      <c r="M14" s="92"/>
      <c r="N14" s="92"/>
      <c r="P14" s="95"/>
    </row>
    <row r="15" spans="2:16" s="94" customFormat="1">
      <c r="B15" s="96"/>
      <c r="C15" s="97" t="s">
        <v>1059</v>
      </c>
      <c r="D15" s="92"/>
      <c r="E15" s="92"/>
      <c r="F15" s="92"/>
      <c r="G15" s="92"/>
      <c r="H15" s="98" t="s">
        <v>1060</v>
      </c>
      <c r="I15" s="99" t="s">
        <v>1061</v>
      </c>
      <c r="J15" s="92"/>
      <c r="K15" s="92"/>
      <c r="L15" s="92"/>
      <c r="M15" s="92"/>
      <c r="N15" s="92"/>
      <c r="P15" s="95"/>
    </row>
    <row r="16" spans="2:16" s="94" customFormat="1">
      <c r="B16" s="96"/>
      <c r="C16" s="97" t="s">
        <v>1062</v>
      </c>
      <c r="D16" s="92"/>
      <c r="E16" s="92"/>
      <c r="F16" s="92"/>
      <c r="G16" s="92"/>
      <c r="H16" s="98" t="s">
        <v>1060</v>
      </c>
      <c r="I16" s="99" t="s">
        <v>1063</v>
      </c>
      <c r="J16" s="92"/>
      <c r="K16" s="92"/>
      <c r="L16" s="92"/>
      <c r="M16" s="92"/>
      <c r="N16" s="92"/>
      <c r="P16" s="95"/>
    </row>
    <row r="17" spans="2:22" s="94" customFormat="1">
      <c r="B17" s="96"/>
      <c r="C17" s="97" t="s">
        <v>1064</v>
      </c>
      <c r="D17" s="92"/>
      <c r="E17" s="92"/>
      <c r="F17" s="92"/>
      <c r="G17" s="92"/>
      <c r="H17" s="98" t="s">
        <v>1060</v>
      </c>
      <c r="I17" s="99" t="s">
        <v>1065</v>
      </c>
      <c r="J17" s="92"/>
      <c r="K17" s="92"/>
      <c r="L17" s="92"/>
      <c r="M17" s="92"/>
      <c r="N17" s="92"/>
      <c r="P17" s="95"/>
    </row>
    <row r="18" spans="2:22" s="94" customFormat="1">
      <c r="B18" s="96"/>
      <c r="C18" s="97" t="s">
        <v>1066</v>
      </c>
      <c r="D18" s="92"/>
      <c r="E18" s="92"/>
      <c r="F18" s="92"/>
      <c r="G18" s="92"/>
      <c r="H18" s="98" t="s">
        <v>1060</v>
      </c>
      <c r="I18" s="99" t="s">
        <v>1067</v>
      </c>
      <c r="J18" s="92"/>
      <c r="K18" s="92"/>
      <c r="L18" s="92"/>
      <c r="M18" s="92"/>
      <c r="N18" s="92"/>
      <c r="P18" s="95"/>
      <c r="V18" s="100"/>
    </row>
    <row r="19" spans="2:22"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P19" s="78"/>
    </row>
    <row r="20" spans="2:22" ht="15.6">
      <c r="B20" s="86" t="s">
        <v>1055</v>
      </c>
      <c r="C20" s="87" t="s">
        <v>1068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P20" s="78"/>
    </row>
    <row r="21" spans="2:22" s="94" customFormat="1">
      <c r="B21" s="96"/>
      <c r="C21" s="97" t="s">
        <v>1069</v>
      </c>
      <c r="D21" s="92"/>
      <c r="E21" s="92"/>
      <c r="F21" s="92"/>
      <c r="G21" s="92"/>
      <c r="H21" s="98"/>
      <c r="I21" s="99"/>
      <c r="J21" s="92"/>
      <c r="K21" s="92"/>
      <c r="L21" s="92"/>
      <c r="M21" s="92"/>
      <c r="N21" s="92"/>
      <c r="P21" s="95"/>
    </row>
    <row r="22" spans="2:22">
      <c r="B22" s="101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P22" s="78"/>
    </row>
    <row r="23" spans="2:22">
      <c r="B23" s="103"/>
      <c r="P23" s="78"/>
    </row>
    <row r="24" spans="2:22">
      <c r="B24" s="103"/>
      <c r="P24" s="78"/>
    </row>
    <row r="25" spans="2:22">
      <c r="B25" s="103"/>
      <c r="P25" s="78"/>
    </row>
    <row r="26" spans="2:22" s="106" customFormat="1" ht="15.6">
      <c r="B26" s="104" t="s">
        <v>1055</v>
      </c>
      <c r="C26" s="105" t="s">
        <v>1070</v>
      </c>
      <c r="P26" s="107"/>
    </row>
    <row r="27" spans="2:22">
      <c r="B27" s="103"/>
      <c r="C27" s="97" t="s">
        <v>1071</v>
      </c>
      <c r="P27" s="78"/>
    </row>
    <row r="28" spans="2:22">
      <c r="B28" s="103"/>
      <c r="C28" s="97" t="s">
        <v>1072</v>
      </c>
      <c r="P28" s="78"/>
    </row>
    <row r="29" spans="2:22" s="106" customFormat="1" ht="15.6">
      <c r="B29" s="104" t="s">
        <v>1055</v>
      </c>
      <c r="C29" s="105" t="s">
        <v>1073</v>
      </c>
      <c r="P29" s="107"/>
    </row>
    <row r="30" spans="2:22" s="110" customFormat="1" ht="45" customHeight="1">
      <c r="B30" s="108" t="s">
        <v>1055</v>
      </c>
      <c r="C30" s="363" t="s">
        <v>1074</v>
      </c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109"/>
    </row>
    <row r="31" spans="2:22">
      <c r="B31" s="103"/>
      <c r="C31" s="364" t="s">
        <v>1075</v>
      </c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78"/>
    </row>
    <row r="32" spans="2:22" ht="29.25" customHeight="1">
      <c r="B32" s="103"/>
      <c r="C32" s="365" t="s">
        <v>1076</v>
      </c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78"/>
    </row>
    <row r="33" spans="2:16" ht="30" customHeight="1">
      <c r="B33" s="103"/>
      <c r="C33" s="365" t="s">
        <v>1077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78"/>
    </row>
    <row r="34" spans="2:16" ht="29.25" customHeight="1">
      <c r="B34" s="103"/>
      <c r="C34" s="364" t="s">
        <v>1078</v>
      </c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78"/>
    </row>
    <row r="35" spans="2:16" s="106" customFormat="1" ht="30.75" customHeight="1">
      <c r="B35" s="108" t="s">
        <v>1055</v>
      </c>
      <c r="C35" s="363" t="s">
        <v>1079</v>
      </c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3"/>
      <c r="O35" s="363"/>
      <c r="P35" s="107"/>
    </row>
    <row r="36" spans="2:16" ht="29.25" customHeight="1">
      <c r="B36" s="103"/>
      <c r="C36" s="364" t="s">
        <v>1080</v>
      </c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78"/>
    </row>
    <row r="37" spans="2:16" ht="29.25" customHeight="1">
      <c r="B37" s="103"/>
      <c r="C37" s="364" t="s">
        <v>1081</v>
      </c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78"/>
    </row>
    <row r="38" spans="2:16" s="106" customFormat="1" ht="30.75" customHeight="1">
      <c r="B38" s="108" t="s">
        <v>1055</v>
      </c>
      <c r="C38" s="363" t="s">
        <v>1082</v>
      </c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363"/>
      <c r="P38" s="107"/>
    </row>
    <row r="39" spans="2:16">
      <c r="B39" s="103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78"/>
    </row>
    <row r="40" spans="2:16">
      <c r="B40" s="10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78"/>
    </row>
    <row r="41" spans="2:16">
      <c r="B41" s="103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78"/>
    </row>
    <row r="42" spans="2:16" ht="28.5" customHeight="1">
      <c r="B42" s="108" t="s">
        <v>1055</v>
      </c>
      <c r="C42" s="363" t="s">
        <v>1083</v>
      </c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78"/>
    </row>
    <row r="43" spans="2:16" s="110" customFormat="1" ht="30" customHeight="1">
      <c r="B43" s="108" t="s">
        <v>1055</v>
      </c>
      <c r="C43" s="363" t="s">
        <v>1084</v>
      </c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109"/>
    </row>
    <row r="44" spans="2:16" ht="30" customHeight="1">
      <c r="B44" s="103"/>
      <c r="C44" s="364" t="s">
        <v>1085</v>
      </c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78"/>
    </row>
    <row r="45" spans="2:16" ht="29.25" customHeight="1">
      <c r="B45" s="103"/>
      <c r="C45" s="364" t="s">
        <v>1086</v>
      </c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78"/>
    </row>
    <row r="46" spans="2:16" s="110" customFormat="1" ht="15">
      <c r="B46" s="108" t="s">
        <v>1055</v>
      </c>
      <c r="C46" s="363" t="s">
        <v>1087</v>
      </c>
      <c r="D46" s="363"/>
      <c r="E46" s="363"/>
      <c r="F46" s="363"/>
      <c r="G46" s="363"/>
      <c r="H46" s="363"/>
      <c r="I46" s="363"/>
      <c r="J46" s="363"/>
      <c r="K46" s="363"/>
      <c r="L46" s="363"/>
      <c r="M46" s="363"/>
      <c r="N46" s="363"/>
      <c r="O46" s="363"/>
      <c r="P46" s="109"/>
    </row>
    <row r="47" spans="2:16" ht="44.25" customHeight="1">
      <c r="B47" s="103"/>
      <c r="C47" s="364" t="s">
        <v>1088</v>
      </c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78"/>
    </row>
    <row r="48" spans="2:16" s="110" customFormat="1" ht="15">
      <c r="B48" s="108" t="s">
        <v>1055</v>
      </c>
      <c r="C48" s="363" t="s">
        <v>1089</v>
      </c>
      <c r="D48" s="363"/>
      <c r="E48" s="363"/>
      <c r="F48" s="363"/>
      <c r="G48" s="363"/>
      <c r="H48" s="363"/>
      <c r="I48" s="363"/>
      <c r="J48" s="363"/>
      <c r="K48" s="363"/>
      <c r="L48" s="363"/>
      <c r="M48" s="363"/>
      <c r="N48" s="363"/>
      <c r="O48" s="363"/>
      <c r="P48" s="109"/>
    </row>
    <row r="49" spans="2:16" ht="29.25" customHeight="1">
      <c r="B49" s="103"/>
      <c r="C49" s="364" t="s">
        <v>1090</v>
      </c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78"/>
    </row>
    <row r="50" spans="2:16" s="110" customFormat="1" ht="34.35" customHeight="1">
      <c r="B50" s="108" t="s">
        <v>1055</v>
      </c>
      <c r="C50" s="367" t="s">
        <v>1091</v>
      </c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109"/>
    </row>
    <row r="51" spans="2:16" ht="30.75" customHeight="1">
      <c r="B51" s="103"/>
      <c r="C51" s="364" t="s">
        <v>1092</v>
      </c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78"/>
    </row>
    <row r="52" spans="2:16" ht="30.75" customHeight="1">
      <c r="B52" s="103"/>
      <c r="C52" s="364" t="s">
        <v>1093</v>
      </c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78"/>
    </row>
    <row r="53" spans="2:16" ht="30.75" customHeight="1">
      <c r="B53" s="103"/>
      <c r="C53" s="364" t="s">
        <v>1094</v>
      </c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78"/>
    </row>
    <row r="54" spans="2:16" ht="42" customHeight="1">
      <c r="B54" s="108" t="s">
        <v>1055</v>
      </c>
      <c r="C54" s="363" t="s">
        <v>1095</v>
      </c>
      <c r="D54" s="363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78"/>
    </row>
    <row r="55" spans="2:16">
      <c r="B55" s="103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78"/>
    </row>
    <row r="56" spans="2:16">
      <c r="B56" s="103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78"/>
    </row>
    <row r="57" spans="2:16">
      <c r="B57" s="103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78"/>
    </row>
    <row r="58" spans="2:16">
      <c r="B58" s="103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78"/>
    </row>
    <row r="59" spans="2:16" ht="23.1" customHeight="1">
      <c r="B59" s="108" t="s">
        <v>1055</v>
      </c>
      <c r="C59" s="363" t="s">
        <v>1501</v>
      </c>
      <c r="D59" s="363"/>
      <c r="E59" s="363"/>
      <c r="F59" s="363"/>
      <c r="G59" s="363"/>
      <c r="H59" s="363"/>
      <c r="I59" s="363"/>
      <c r="J59" s="363"/>
      <c r="K59" s="363"/>
      <c r="L59" s="363"/>
      <c r="M59" s="363"/>
      <c r="N59" s="363"/>
      <c r="O59" s="363"/>
      <c r="P59" s="78"/>
    </row>
    <row r="60" spans="2:16" ht="35.1" customHeight="1">
      <c r="B60" s="108" t="s">
        <v>1055</v>
      </c>
      <c r="C60" s="363" t="s">
        <v>1500</v>
      </c>
      <c r="D60" s="36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78"/>
    </row>
    <row r="61" spans="2:16" ht="15" customHeight="1">
      <c r="B61" s="108" t="s">
        <v>1055</v>
      </c>
      <c r="C61" s="363" t="s">
        <v>1096</v>
      </c>
      <c r="D61" s="363"/>
      <c r="E61" s="363"/>
      <c r="F61" s="363"/>
      <c r="G61" s="363"/>
      <c r="H61" s="363"/>
      <c r="I61" s="363"/>
      <c r="J61" s="363"/>
      <c r="K61" s="363"/>
      <c r="L61" s="363"/>
      <c r="M61" s="363"/>
      <c r="N61" s="363"/>
      <c r="O61" s="363"/>
      <c r="P61" s="78"/>
    </row>
    <row r="62" spans="2:16">
      <c r="B62" s="103"/>
      <c r="C62" s="364" t="s">
        <v>1097</v>
      </c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364"/>
      <c r="O62" s="364"/>
      <c r="P62" s="78"/>
    </row>
    <row r="63" spans="2:16" ht="18" customHeight="1">
      <c r="B63" s="103"/>
      <c r="C63" s="364" t="s">
        <v>1098</v>
      </c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78"/>
    </row>
    <row r="64" spans="2:16" ht="12.75" customHeight="1">
      <c r="B64" s="103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78"/>
    </row>
    <row r="65" spans="2:16">
      <c r="B65" s="103"/>
      <c r="P65" s="78"/>
    </row>
    <row r="66" spans="2:16">
      <c r="B66" s="103"/>
      <c r="P66" s="78"/>
    </row>
    <row r="67" spans="2:16">
      <c r="B67" s="103"/>
      <c r="P67" s="78"/>
    </row>
    <row r="68" spans="2:16" ht="17.25" customHeight="1">
      <c r="B68" s="108" t="s">
        <v>1055</v>
      </c>
      <c r="C68" s="367" t="s">
        <v>1099</v>
      </c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67"/>
      <c r="O68" s="367"/>
      <c r="P68" s="78"/>
    </row>
    <row r="69" spans="2:16" ht="15" customHeight="1">
      <c r="B69" s="103"/>
      <c r="C69" s="369" t="s">
        <v>1100</v>
      </c>
      <c r="D69" s="369"/>
      <c r="E69" s="369"/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78"/>
    </row>
    <row r="70" spans="2:16" ht="15" customHeight="1">
      <c r="B70" s="103"/>
      <c r="C70" s="369" t="s">
        <v>1101</v>
      </c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78"/>
    </row>
    <row r="71" spans="2:16" ht="15" customHeight="1">
      <c r="B71" s="103"/>
      <c r="C71" s="369" t="s">
        <v>1102</v>
      </c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78"/>
    </row>
    <row r="72" spans="2:16" ht="31.5" customHeight="1">
      <c r="B72" s="108" t="s">
        <v>1055</v>
      </c>
      <c r="C72" s="363" t="s">
        <v>1103</v>
      </c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3"/>
      <c r="P72" s="78"/>
    </row>
    <row r="73" spans="2:16" ht="31.5" customHeight="1">
      <c r="B73" s="108"/>
      <c r="C73" s="364" t="s">
        <v>1104</v>
      </c>
      <c r="D73" s="364"/>
      <c r="E73" s="364"/>
      <c r="F73" s="364"/>
      <c r="G73" s="364"/>
      <c r="H73" s="364"/>
      <c r="I73" s="364"/>
      <c r="J73" s="364"/>
      <c r="K73" s="364"/>
      <c r="L73" s="364"/>
      <c r="M73" s="364"/>
      <c r="N73" s="364"/>
      <c r="O73" s="364"/>
      <c r="P73" s="78"/>
    </row>
    <row r="74" spans="2:16" ht="29.25" customHeight="1">
      <c r="B74" s="108"/>
      <c r="C74" s="364" t="s">
        <v>1105</v>
      </c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78"/>
    </row>
    <row r="75" spans="2:16">
      <c r="B75" s="103"/>
      <c r="C75" s="364" t="s">
        <v>1106</v>
      </c>
      <c r="D75" s="364"/>
      <c r="E75" s="364"/>
      <c r="F75" s="364"/>
      <c r="G75" s="364"/>
      <c r="H75" s="364"/>
      <c r="I75" s="364"/>
      <c r="J75" s="364"/>
      <c r="K75" s="364"/>
      <c r="L75" s="364"/>
      <c r="M75" s="364"/>
      <c r="N75" s="364"/>
      <c r="O75" s="364"/>
      <c r="P75" s="78"/>
    </row>
    <row r="76" spans="2:16">
      <c r="B76" s="103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78"/>
    </row>
    <row r="77" spans="2:16">
      <c r="B77" s="103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78"/>
    </row>
    <row r="78" spans="2:16">
      <c r="B78" s="103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78"/>
    </row>
    <row r="79" spans="2:16">
      <c r="B79" s="103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78"/>
    </row>
    <row r="80" spans="2:16" ht="45" customHeight="1">
      <c r="B80" s="108" t="s">
        <v>1055</v>
      </c>
      <c r="C80" s="363" t="s">
        <v>1107</v>
      </c>
      <c r="D80" s="363"/>
      <c r="E80" s="363"/>
      <c r="F80" s="363"/>
      <c r="G80" s="363"/>
      <c r="H80" s="363"/>
      <c r="I80" s="363"/>
      <c r="J80" s="363"/>
      <c r="K80" s="363"/>
      <c r="L80" s="363"/>
      <c r="M80" s="363"/>
      <c r="N80" s="363"/>
      <c r="O80" s="363"/>
      <c r="P80" s="78"/>
    </row>
    <row r="81" spans="2:60" ht="29.25" customHeight="1">
      <c r="B81" s="108"/>
      <c r="C81" s="364" t="s">
        <v>1108</v>
      </c>
      <c r="D81" s="364"/>
      <c r="E81" s="364"/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78"/>
    </row>
    <row r="82" spans="2:60" ht="15">
      <c r="B82" s="108" t="s">
        <v>1055</v>
      </c>
      <c r="C82" s="363" t="s">
        <v>1109</v>
      </c>
      <c r="D82" s="363"/>
      <c r="E82" s="363"/>
      <c r="F82" s="363"/>
      <c r="G82" s="363"/>
      <c r="H82" s="363"/>
      <c r="I82" s="363"/>
      <c r="J82" s="363"/>
      <c r="K82" s="363"/>
      <c r="L82" s="363"/>
      <c r="M82" s="363"/>
      <c r="N82" s="363"/>
      <c r="O82" s="363"/>
      <c r="P82" s="78"/>
    </row>
    <row r="83" spans="2:60" ht="15">
      <c r="B83" s="108"/>
      <c r="C83" s="364" t="s">
        <v>1110</v>
      </c>
      <c r="D83" s="364"/>
      <c r="E83" s="364"/>
      <c r="F83" s="364"/>
      <c r="G83" s="364"/>
      <c r="H83" s="364"/>
      <c r="I83" s="364"/>
      <c r="J83" s="364"/>
      <c r="K83" s="364"/>
      <c r="L83" s="364"/>
      <c r="M83" s="364"/>
      <c r="N83" s="364"/>
      <c r="O83" s="364"/>
      <c r="P83" s="78"/>
    </row>
    <row r="84" spans="2:60" ht="59.25" customHeight="1">
      <c r="B84" s="108"/>
      <c r="C84" s="364" t="s">
        <v>1111</v>
      </c>
      <c r="D84" s="364"/>
      <c r="E84" s="364"/>
      <c r="F84" s="364"/>
      <c r="G84" s="364"/>
      <c r="H84" s="364"/>
      <c r="I84" s="364"/>
      <c r="J84" s="364"/>
      <c r="K84" s="364"/>
      <c r="L84" s="364"/>
      <c r="M84" s="364"/>
      <c r="N84" s="364"/>
      <c r="O84" s="364"/>
      <c r="P84" s="78"/>
      <c r="S84" s="368"/>
      <c r="T84" s="368"/>
      <c r="U84" s="368"/>
      <c r="V84" s="368"/>
      <c r="W84" s="368"/>
      <c r="X84" s="368"/>
      <c r="Y84" s="368"/>
      <c r="Z84" s="368"/>
      <c r="AA84" s="368"/>
      <c r="AB84" s="368"/>
      <c r="AC84" s="368"/>
      <c r="AD84" s="368"/>
      <c r="AE84" s="368"/>
      <c r="AF84" s="368"/>
      <c r="AG84" s="368"/>
      <c r="AH84" s="368"/>
      <c r="AI84" s="368"/>
      <c r="AJ84" s="368"/>
      <c r="AK84" s="368"/>
      <c r="AL84" s="368"/>
      <c r="AM84" s="368"/>
      <c r="AN84" s="368"/>
      <c r="AO84" s="368"/>
      <c r="AP84" s="368"/>
      <c r="AQ84" s="368"/>
      <c r="AR84" s="368"/>
      <c r="AS84" s="368"/>
      <c r="AT84" s="368"/>
      <c r="AU84" s="368"/>
      <c r="AV84" s="368"/>
      <c r="AW84" s="368"/>
      <c r="AX84" s="368"/>
      <c r="AY84" s="368"/>
      <c r="AZ84" s="368"/>
      <c r="BA84" s="368"/>
      <c r="BB84" s="368"/>
      <c r="BC84" s="368"/>
      <c r="BD84" s="368"/>
      <c r="BE84" s="368"/>
      <c r="BF84" s="368"/>
      <c r="BG84" s="368"/>
      <c r="BH84" s="368"/>
    </row>
    <row r="85" spans="2:60">
      <c r="B85" s="103"/>
      <c r="C85" s="364" t="s">
        <v>1112</v>
      </c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78"/>
      <c r="S85" s="368"/>
      <c r="T85" s="368"/>
      <c r="U85" s="368"/>
      <c r="V85" s="368"/>
      <c r="W85" s="368"/>
      <c r="X85" s="368"/>
      <c r="Y85" s="368"/>
      <c r="Z85" s="368"/>
      <c r="AA85" s="368"/>
      <c r="AB85" s="368"/>
      <c r="AC85" s="368"/>
      <c r="AD85" s="368"/>
      <c r="AE85" s="368"/>
      <c r="AF85" s="368"/>
      <c r="AG85" s="368"/>
      <c r="AH85" s="368"/>
      <c r="AI85" s="368"/>
      <c r="AJ85" s="368"/>
      <c r="AK85" s="368"/>
      <c r="AL85" s="368"/>
      <c r="AM85" s="368"/>
      <c r="AN85" s="368"/>
      <c r="AO85" s="368"/>
      <c r="AP85" s="368"/>
      <c r="AQ85" s="368"/>
      <c r="AR85" s="368"/>
      <c r="AS85" s="368"/>
      <c r="AT85" s="368"/>
      <c r="AU85" s="368"/>
      <c r="AV85" s="368"/>
      <c r="AW85" s="368"/>
      <c r="AX85" s="368"/>
      <c r="AY85" s="368"/>
      <c r="AZ85" s="368"/>
      <c r="BA85" s="368"/>
      <c r="BB85" s="368"/>
      <c r="BC85" s="368"/>
      <c r="BD85" s="368"/>
      <c r="BE85" s="368"/>
      <c r="BF85" s="368"/>
      <c r="BG85" s="368"/>
      <c r="BH85" s="368"/>
    </row>
    <row r="86" spans="2:60">
      <c r="B86" s="103"/>
      <c r="C86" s="370" t="s">
        <v>1113</v>
      </c>
      <c r="D86" s="370"/>
      <c r="E86" s="370"/>
      <c r="F86" s="370"/>
      <c r="G86" s="370"/>
      <c r="H86" s="370"/>
      <c r="I86" s="370"/>
      <c r="J86" s="370"/>
      <c r="K86" s="370"/>
      <c r="L86" s="370"/>
      <c r="M86" s="370"/>
      <c r="N86" s="370"/>
      <c r="O86" s="370"/>
      <c r="P86" s="78"/>
      <c r="S86" s="368"/>
      <c r="T86" s="368"/>
      <c r="U86" s="368"/>
      <c r="V86" s="368"/>
      <c r="W86" s="368"/>
      <c r="X86" s="368"/>
      <c r="Y86" s="368"/>
      <c r="Z86" s="368"/>
      <c r="AA86" s="368"/>
      <c r="AB86" s="368"/>
      <c r="AC86" s="368"/>
      <c r="AD86" s="368"/>
      <c r="AE86" s="368"/>
      <c r="AF86" s="368"/>
      <c r="AG86" s="368"/>
      <c r="AH86" s="368"/>
      <c r="AI86" s="368"/>
      <c r="AJ86" s="368"/>
      <c r="AK86" s="368"/>
      <c r="AL86" s="368"/>
      <c r="AM86" s="368"/>
      <c r="AN86" s="368"/>
      <c r="AO86" s="368"/>
      <c r="AP86" s="368"/>
      <c r="AQ86" s="368"/>
      <c r="AR86" s="368"/>
      <c r="AS86" s="368"/>
      <c r="AT86" s="368"/>
      <c r="AU86" s="368"/>
      <c r="AV86" s="368"/>
      <c r="AW86" s="368"/>
      <c r="AX86" s="368"/>
      <c r="AY86" s="368"/>
      <c r="AZ86" s="368"/>
      <c r="BA86" s="368"/>
      <c r="BB86" s="368"/>
      <c r="BC86" s="368"/>
      <c r="BD86" s="368"/>
      <c r="BE86" s="368"/>
      <c r="BF86" s="368"/>
      <c r="BG86" s="368"/>
      <c r="BH86" s="368"/>
    </row>
    <row r="87" spans="2:60">
      <c r="B87" s="103"/>
      <c r="C87" s="370" t="s">
        <v>1114</v>
      </c>
      <c r="D87" s="370"/>
      <c r="E87" s="370"/>
      <c r="F87" s="370"/>
      <c r="G87" s="370"/>
      <c r="H87" s="370"/>
      <c r="I87" s="370"/>
      <c r="J87" s="370"/>
      <c r="K87" s="370"/>
      <c r="L87" s="370"/>
      <c r="M87" s="370"/>
      <c r="N87" s="370"/>
      <c r="O87" s="370"/>
      <c r="P87" s="78"/>
      <c r="S87" s="368" t="s">
        <v>1115</v>
      </c>
      <c r="T87" s="368"/>
      <c r="U87" s="368"/>
      <c r="V87" s="368"/>
      <c r="W87" s="368"/>
      <c r="X87" s="368"/>
      <c r="Y87" s="368"/>
      <c r="Z87" s="368"/>
      <c r="AA87" s="368"/>
      <c r="AB87" s="368"/>
      <c r="AC87" s="368"/>
      <c r="AD87" s="368"/>
      <c r="AE87" s="368"/>
      <c r="AF87" s="368"/>
      <c r="AG87" s="368"/>
      <c r="AH87" s="368"/>
      <c r="AI87" s="368"/>
      <c r="AJ87" s="368"/>
      <c r="AK87" s="368"/>
      <c r="AL87" s="368"/>
      <c r="AM87" s="368"/>
      <c r="AN87" s="368"/>
      <c r="AO87" s="368"/>
      <c r="AP87" s="368"/>
      <c r="AQ87" s="368"/>
      <c r="AR87" s="368"/>
      <c r="AS87" s="368"/>
      <c r="AT87" s="368"/>
      <c r="AU87" s="368"/>
      <c r="AV87" s="368"/>
      <c r="AW87" s="368"/>
      <c r="AX87" s="368"/>
      <c r="AY87" s="368"/>
      <c r="AZ87" s="368"/>
      <c r="BA87" s="368"/>
      <c r="BB87" s="368"/>
      <c r="BC87" s="368"/>
      <c r="BD87" s="368"/>
      <c r="BE87" s="368"/>
      <c r="BF87" s="368"/>
      <c r="BG87" s="368"/>
      <c r="BH87" s="368"/>
    </row>
    <row r="88" spans="2:60">
      <c r="B88" s="103"/>
      <c r="C88" s="365" t="s">
        <v>1116</v>
      </c>
      <c r="D88" s="366"/>
      <c r="E88" s="366"/>
      <c r="F88" s="366"/>
      <c r="G88" s="366"/>
      <c r="H88" s="366"/>
      <c r="I88" s="366"/>
      <c r="J88" s="366"/>
      <c r="K88" s="366"/>
      <c r="L88" s="366"/>
      <c r="M88" s="366"/>
      <c r="N88" s="366"/>
      <c r="O88" s="366"/>
      <c r="P88" s="78"/>
      <c r="S88" s="368"/>
      <c r="T88" s="368"/>
      <c r="U88" s="368"/>
      <c r="V88" s="368"/>
      <c r="W88" s="368"/>
      <c r="X88" s="368"/>
      <c r="Y88" s="368"/>
      <c r="Z88" s="368"/>
      <c r="AA88" s="368"/>
      <c r="AB88" s="368"/>
      <c r="AC88" s="368"/>
      <c r="AD88" s="368"/>
      <c r="AE88" s="368"/>
      <c r="AF88" s="368"/>
      <c r="AG88" s="368"/>
      <c r="AH88" s="368"/>
      <c r="AI88" s="368"/>
      <c r="AJ88" s="368"/>
      <c r="AK88" s="368"/>
      <c r="AL88" s="368"/>
      <c r="AM88" s="368"/>
      <c r="AN88" s="368"/>
      <c r="AO88" s="368"/>
      <c r="AP88" s="368"/>
      <c r="AQ88" s="368"/>
      <c r="AR88" s="368"/>
      <c r="AS88" s="368"/>
      <c r="AT88" s="368"/>
      <c r="AU88" s="368"/>
      <c r="AV88" s="368"/>
      <c r="AW88" s="368"/>
      <c r="AX88" s="368"/>
      <c r="AY88" s="368"/>
      <c r="AZ88" s="368"/>
      <c r="BA88" s="368"/>
      <c r="BB88" s="368"/>
      <c r="BC88" s="368"/>
      <c r="BD88" s="368"/>
      <c r="BE88" s="368"/>
      <c r="BF88" s="368"/>
      <c r="BG88" s="368"/>
      <c r="BH88" s="368"/>
    </row>
    <row r="89" spans="2:60" ht="30.75" customHeight="1">
      <c r="B89" s="103"/>
      <c r="C89" s="364" t="s">
        <v>1117</v>
      </c>
      <c r="D89" s="364"/>
      <c r="E89" s="364"/>
      <c r="F89" s="364"/>
      <c r="G89" s="364"/>
      <c r="H89" s="364"/>
      <c r="I89" s="364"/>
      <c r="J89" s="364"/>
      <c r="K89" s="364"/>
      <c r="L89" s="364"/>
      <c r="M89" s="364"/>
      <c r="N89" s="364"/>
      <c r="O89" s="364"/>
      <c r="P89" s="78"/>
      <c r="S89" s="368"/>
      <c r="T89" s="368"/>
      <c r="U89" s="368"/>
      <c r="V89" s="368"/>
      <c r="W89" s="368"/>
      <c r="X89" s="368"/>
      <c r="Y89" s="368"/>
      <c r="Z89" s="368"/>
      <c r="AA89" s="368"/>
      <c r="AB89" s="368"/>
      <c r="AC89" s="368"/>
      <c r="AD89" s="368"/>
      <c r="AE89" s="368"/>
      <c r="AF89" s="368"/>
      <c r="AG89" s="368"/>
      <c r="AH89" s="368"/>
      <c r="AI89" s="368"/>
      <c r="AJ89" s="368"/>
      <c r="AK89" s="368"/>
      <c r="AL89" s="368"/>
      <c r="AM89" s="368"/>
      <c r="AN89" s="368"/>
      <c r="AO89" s="368"/>
      <c r="AP89" s="368"/>
      <c r="AQ89" s="368"/>
      <c r="AR89" s="368"/>
      <c r="AS89" s="368"/>
      <c r="AT89" s="368"/>
      <c r="AU89" s="368"/>
      <c r="AV89" s="368"/>
      <c r="AW89" s="368"/>
      <c r="AX89" s="368"/>
      <c r="AY89" s="368"/>
      <c r="AZ89" s="368"/>
      <c r="BA89" s="368"/>
      <c r="BB89" s="368"/>
      <c r="BC89" s="368"/>
      <c r="BD89" s="368"/>
      <c r="BE89" s="368"/>
      <c r="BF89" s="368"/>
      <c r="BG89" s="368"/>
      <c r="BH89" s="368"/>
    </row>
    <row r="90" spans="2:60">
      <c r="B90" s="103"/>
      <c r="C90" s="364" t="s">
        <v>1118</v>
      </c>
      <c r="D90" s="364"/>
      <c r="E90" s="364"/>
      <c r="F90" s="364"/>
      <c r="G90" s="364"/>
      <c r="H90" s="364"/>
      <c r="I90" s="364"/>
      <c r="J90" s="364"/>
      <c r="K90" s="364"/>
      <c r="L90" s="364"/>
      <c r="M90" s="364"/>
      <c r="N90" s="364"/>
      <c r="O90" s="364"/>
      <c r="P90" s="78"/>
      <c r="S90" s="368"/>
      <c r="T90" s="368"/>
      <c r="U90" s="368"/>
      <c r="V90" s="368"/>
      <c r="W90" s="368"/>
      <c r="X90" s="368"/>
      <c r="Y90" s="368"/>
      <c r="Z90" s="368"/>
      <c r="AA90" s="368"/>
      <c r="AB90" s="368"/>
      <c r="AC90" s="368"/>
      <c r="AD90" s="368"/>
      <c r="AE90" s="368"/>
      <c r="AF90" s="368"/>
      <c r="AG90" s="368"/>
      <c r="AH90" s="368"/>
      <c r="AI90" s="368"/>
      <c r="AJ90" s="368"/>
      <c r="AK90" s="368"/>
      <c r="AL90" s="368"/>
      <c r="AM90" s="368"/>
      <c r="AN90" s="368"/>
      <c r="AO90" s="368"/>
      <c r="AP90" s="368"/>
      <c r="AQ90" s="368"/>
      <c r="AR90" s="368"/>
      <c r="AS90" s="368"/>
      <c r="AT90" s="368"/>
      <c r="AU90" s="368"/>
      <c r="AV90" s="368"/>
      <c r="AW90" s="368"/>
      <c r="AX90" s="368"/>
      <c r="AY90" s="368"/>
      <c r="AZ90" s="368"/>
      <c r="BA90" s="368"/>
      <c r="BB90" s="368"/>
      <c r="BC90" s="368"/>
      <c r="BD90" s="368"/>
      <c r="BE90" s="368"/>
      <c r="BF90" s="368"/>
      <c r="BG90" s="368"/>
      <c r="BH90" s="368"/>
    </row>
    <row r="91" spans="2:60" ht="45" customHeight="1">
      <c r="B91" s="108" t="s">
        <v>1055</v>
      </c>
      <c r="C91" s="363" t="s">
        <v>1119</v>
      </c>
      <c r="D91" s="363"/>
      <c r="E91" s="363"/>
      <c r="F91" s="363"/>
      <c r="G91" s="363"/>
      <c r="H91" s="363"/>
      <c r="I91" s="363"/>
      <c r="J91" s="363"/>
      <c r="K91" s="363"/>
      <c r="L91" s="363"/>
      <c r="M91" s="363"/>
      <c r="N91" s="363"/>
      <c r="O91" s="363"/>
      <c r="P91" s="78"/>
    </row>
    <row r="92" spans="2:60" ht="30" customHeight="1">
      <c r="B92" s="103"/>
      <c r="C92" s="364" t="s">
        <v>1120</v>
      </c>
      <c r="D92" s="364"/>
      <c r="E92" s="364"/>
      <c r="F92" s="364"/>
      <c r="G92" s="364"/>
      <c r="H92" s="364"/>
      <c r="I92" s="364"/>
      <c r="J92" s="364"/>
      <c r="K92" s="364"/>
      <c r="L92" s="364"/>
      <c r="M92" s="364"/>
      <c r="N92" s="364"/>
      <c r="O92" s="364"/>
      <c r="P92" s="78"/>
      <c r="S92" s="368"/>
      <c r="T92" s="368"/>
      <c r="U92" s="368"/>
      <c r="V92" s="368"/>
      <c r="W92" s="368"/>
      <c r="X92" s="368"/>
      <c r="Y92" s="368"/>
      <c r="Z92" s="368"/>
      <c r="AA92" s="368"/>
      <c r="AB92" s="368"/>
      <c r="AC92" s="368"/>
      <c r="AD92" s="368"/>
      <c r="AE92" s="368"/>
      <c r="AF92" s="368"/>
      <c r="AG92" s="368"/>
      <c r="AH92" s="368"/>
      <c r="AI92" s="368"/>
      <c r="AJ92" s="368"/>
      <c r="AK92" s="368"/>
      <c r="AL92" s="368"/>
      <c r="AM92" s="368"/>
      <c r="AN92" s="368"/>
      <c r="AO92" s="368"/>
      <c r="AP92" s="368"/>
      <c r="AQ92" s="368"/>
      <c r="AR92" s="368"/>
      <c r="AS92" s="368"/>
      <c r="AT92" s="368"/>
      <c r="AU92" s="368"/>
      <c r="AV92" s="368"/>
      <c r="AW92" s="368"/>
      <c r="AX92" s="368"/>
      <c r="AY92" s="368"/>
      <c r="AZ92" s="368"/>
      <c r="BA92" s="368"/>
      <c r="BB92" s="368"/>
      <c r="BC92" s="368"/>
      <c r="BD92" s="368"/>
      <c r="BE92" s="368"/>
      <c r="BF92" s="368"/>
      <c r="BG92" s="368"/>
      <c r="BH92" s="368"/>
    </row>
    <row r="93" spans="2:60" ht="45" customHeight="1">
      <c r="B93" s="103"/>
      <c r="C93" s="364" t="s">
        <v>1121</v>
      </c>
      <c r="D93" s="364"/>
      <c r="E93" s="364"/>
      <c r="F93" s="364"/>
      <c r="G93" s="364"/>
      <c r="H93" s="364"/>
      <c r="I93" s="364"/>
      <c r="J93" s="364"/>
      <c r="K93" s="364"/>
      <c r="L93" s="364"/>
      <c r="M93" s="364"/>
      <c r="N93" s="364"/>
      <c r="O93" s="364"/>
      <c r="P93" s="78"/>
      <c r="S93" s="368"/>
      <c r="T93" s="368"/>
      <c r="U93" s="368"/>
      <c r="V93" s="368"/>
      <c r="W93" s="368"/>
      <c r="X93" s="368"/>
      <c r="Y93" s="368"/>
      <c r="Z93" s="368"/>
      <c r="AA93" s="368"/>
      <c r="AB93" s="368"/>
      <c r="AC93" s="368"/>
      <c r="AD93" s="368"/>
      <c r="AE93" s="368"/>
      <c r="AF93" s="368"/>
      <c r="AG93" s="368"/>
      <c r="AH93" s="368"/>
      <c r="AI93" s="368"/>
      <c r="AJ93" s="368"/>
      <c r="AK93" s="368"/>
      <c r="AL93" s="368"/>
      <c r="AM93" s="368"/>
      <c r="AN93" s="368"/>
      <c r="AO93" s="368"/>
      <c r="AP93" s="368"/>
      <c r="AQ93" s="368"/>
      <c r="AR93" s="368"/>
      <c r="AS93" s="368"/>
      <c r="AT93" s="368"/>
      <c r="AU93" s="368"/>
      <c r="AV93" s="368"/>
      <c r="AW93" s="368"/>
      <c r="AX93" s="368"/>
      <c r="AY93" s="368"/>
      <c r="AZ93" s="368"/>
      <c r="BA93" s="368"/>
      <c r="BB93" s="368"/>
      <c r="BC93" s="368"/>
      <c r="BD93" s="368"/>
      <c r="BE93" s="368"/>
      <c r="BF93" s="368"/>
      <c r="BG93" s="368"/>
      <c r="BH93" s="368"/>
    </row>
    <row r="94" spans="2:60">
      <c r="B94" s="103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78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</row>
    <row r="95" spans="2:60">
      <c r="B95" s="103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78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</row>
    <row r="96" spans="2:60">
      <c r="B96" s="103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78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</row>
    <row r="97" spans="2:60">
      <c r="B97" s="103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78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</row>
    <row r="98" spans="2:60" ht="15">
      <c r="B98" s="108" t="s">
        <v>1055</v>
      </c>
      <c r="C98" s="363" t="s">
        <v>1122</v>
      </c>
      <c r="D98" s="363"/>
      <c r="E98" s="363"/>
      <c r="F98" s="363"/>
      <c r="G98" s="363"/>
      <c r="H98" s="363"/>
      <c r="I98" s="363"/>
      <c r="J98" s="363"/>
      <c r="K98" s="363"/>
      <c r="L98" s="363"/>
      <c r="M98" s="363"/>
      <c r="N98" s="363"/>
      <c r="O98" s="363"/>
      <c r="P98" s="78"/>
    </row>
    <row r="99" spans="2:60" ht="15">
      <c r="B99" s="108"/>
      <c r="P99" s="78"/>
    </row>
    <row r="100" spans="2:60" ht="38.4">
      <c r="B100" s="179" t="s">
        <v>1498</v>
      </c>
      <c r="P100" s="78"/>
    </row>
    <row r="101" spans="2:60" ht="121.8" customHeight="1">
      <c r="B101" s="108" t="s">
        <v>1055</v>
      </c>
      <c r="C101" s="363" t="s">
        <v>1499</v>
      </c>
      <c r="D101" s="363"/>
      <c r="E101" s="363"/>
      <c r="F101" s="363"/>
      <c r="G101" s="363"/>
      <c r="H101" s="363"/>
      <c r="I101" s="363"/>
      <c r="J101" s="363"/>
      <c r="K101" s="363"/>
      <c r="L101" s="363"/>
      <c r="M101" s="363"/>
      <c r="N101" s="363"/>
      <c r="O101" s="363"/>
      <c r="P101" s="78"/>
    </row>
    <row r="102" spans="2:60">
      <c r="B102" s="77"/>
      <c r="P102" s="78"/>
    </row>
    <row r="103" spans="2:60">
      <c r="B103" s="77"/>
      <c r="P103" s="78"/>
    </row>
    <row r="104" spans="2:60">
      <c r="B104" s="77"/>
      <c r="P104" s="78"/>
    </row>
    <row r="105" spans="2:60">
      <c r="B105" s="77"/>
      <c r="P105" s="78"/>
    </row>
    <row r="106" spans="2:60">
      <c r="B106" s="77"/>
      <c r="P106" s="78"/>
    </row>
    <row r="107" spans="2:60">
      <c r="B107" s="77"/>
      <c r="P107" s="78"/>
    </row>
    <row r="108" spans="2:60">
      <c r="B108" s="77"/>
      <c r="P108" s="78"/>
    </row>
    <row r="109" spans="2:60">
      <c r="B109" s="77"/>
      <c r="P109" s="78"/>
    </row>
    <row r="110" spans="2:60">
      <c r="B110" s="77"/>
      <c r="P110" s="78"/>
    </row>
    <row r="111" spans="2:60">
      <c r="B111" s="77"/>
      <c r="P111" s="78"/>
    </row>
    <row r="112" spans="2:60">
      <c r="B112" s="77"/>
      <c r="P112" s="78"/>
    </row>
    <row r="113" spans="2:16">
      <c r="B113" s="77"/>
      <c r="P113" s="78"/>
    </row>
    <row r="114" spans="2:16">
      <c r="B114" s="77"/>
      <c r="P114" s="78"/>
    </row>
    <row r="115" spans="2:16">
      <c r="B115" s="77"/>
      <c r="P115" s="78"/>
    </row>
    <row r="116" spans="2:16">
      <c r="B116" s="77"/>
      <c r="P116" s="78"/>
    </row>
    <row r="117" spans="2:16">
      <c r="B117" s="77"/>
      <c r="P117" s="78"/>
    </row>
    <row r="118" spans="2:16">
      <c r="B118" s="77"/>
      <c r="P118" s="78"/>
    </row>
    <row r="119" spans="2:16" ht="15" thickBot="1">
      <c r="B119" s="113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5"/>
    </row>
    <row r="120" spans="2:16" ht="15" thickTop="1"/>
  </sheetData>
  <mergeCells count="61">
    <mergeCell ref="C101:O101"/>
    <mergeCell ref="C60:O60"/>
    <mergeCell ref="C59:O59"/>
    <mergeCell ref="C93:O93"/>
    <mergeCell ref="S93:BH93"/>
    <mergeCell ref="C98:O98"/>
    <mergeCell ref="C89:O89"/>
    <mergeCell ref="S89:BH89"/>
    <mergeCell ref="C90:O90"/>
    <mergeCell ref="S90:BH90"/>
    <mergeCell ref="C91:O91"/>
    <mergeCell ref="C92:O92"/>
    <mergeCell ref="S92:BH92"/>
    <mergeCell ref="C86:O86"/>
    <mergeCell ref="S86:BH86"/>
    <mergeCell ref="C87:O87"/>
    <mergeCell ref="S87:BH87"/>
    <mergeCell ref="C88:O88"/>
    <mergeCell ref="S88:BH88"/>
    <mergeCell ref="C85:O85"/>
    <mergeCell ref="S85:BH85"/>
    <mergeCell ref="C84:O84"/>
    <mergeCell ref="C71:O71"/>
    <mergeCell ref="C72:O72"/>
    <mergeCell ref="C73:O73"/>
    <mergeCell ref="C74:O74"/>
    <mergeCell ref="C75:O75"/>
    <mergeCell ref="S84:BH84"/>
    <mergeCell ref="C70:O70"/>
    <mergeCell ref="C51:O51"/>
    <mergeCell ref="C52:O52"/>
    <mergeCell ref="C53:O53"/>
    <mergeCell ref="C54:O54"/>
    <mergeCell ref="C55:O55"/>
    <mergeCell ref="C61:O61"/>
    <mergeCell ref="C62:O62"/>
    <mergeCell ref="C63:O63"/>
    <mergeCell ref="C68:O68"/>
    <mergeCell ref="C69:O69"/>
    <mergeCell ref="C80:O80"/>
    <mergeCell ref="C81:O81"/>
    <mergeCell ref="C82:O82"/>
    <mergeCell ref="C83:O83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1987-42B9-4F85-9BD4-6152CA8D3084}">
  <sheetPr codeName="Лист8"/>
  <dimension ref="A1:M376"/>
  <sheetViews>
    <sheetView workbookViewId="0"/>
  </sheetViews>
  <sheetFormatPr defaultRowHeight="14.4"/>
  <sheetData>
    <row r="1" spans="1:13" ht="79.2">
      <c r="A1" s="1" t="s">
        <v>364</v>
      </c>
      <c r="B1" s="1" t="s">
        <v>363</v>
      </c>
      <c r="C1" s="1" t="s">
        <v>365</v>
      </c>
      <c r="D1" s="1" t="s">
        <v>366</v>
      </c>
      <c r="E1" s="1" t="s">
        <v>367</v>
      </c>
      <c r="F1" s="1" t="s">
        <v>368</v>
      </c>
      <c r="G1" s="1" t="s">
        <v>369</v>
      </c>
      <c r="H1" s="1" t="s">
        <v>370</v>
      </c>
      <c r="M1" s="2" t="s">
        <v>369</v>
      </c>
    </row>
    <row r="2" spans="1:13">
      <c r="A2" t="s">
        <v>690</v>
      </c>
      <c r="B2" t="s">
        <v>371</v>
      </c>
      <c r="C2" t="s">
        <v>373</v>
      </c>
      <c r="D2" t="s">
        <v>332</v>
      </c>
      <c r="E2" t="s">
        <v>387</v>
      </c>
      <c r="F2" t="s">
        <v>341</v>
      </c>
      <c r="G2" t="s">
        <v>342</v>
      </c>
      <c r="M2" t="s">
        <v>163</v>
      </c>
    </row>
    <row r="3" spans="1:13">
      <c r="A3" t="s">
        <v>691</v>
      </c>
      <c r="B3" t="s">
        <v>371</v>
      </c>
      <c r="C3" t="s">
        <v>373</v>
      </c>
      <c r="D3" t="s">
        <v>332</v>
      </c>
      <c r="E3" t="s">
        <v>379</v>
      </c>
      <c r="F3" t="s">
        <v>333</v>
      </c>
      <c r="G3" t="s">
        <v>334</v>
      </c>
      <c r="M3" t="s">
        <v>62</v>
      </c>
    </row>
    <row r="4" spans="1:13">
      <c r="A4" t="s">
        <v>378</v>
      </c>
      <c r="B4" t="s">
        <v>371</v>
      </c>
      <c r="C4" t="s">
        <v>373</v>
      </c>
      <c r="D4" t="s">
        <v>332</v>
      </c>
      <c r="E4" t="s">
        <v>379</v>
      </c>
      <c r="F4" t="s">
        <v>333</v>
      </c>
      <c r="G4" t="s">
        <v>335</v>
      </c>
      <c r="M4" t="s">
        <v>74</v>
      </c>
    </row>
    <row r="5" spans="1:13">
      <c r="A5" t="s">
        <v>372</v>
      </c>
      <c r="B5" t="s">
        <v>371</v>
      </c>
      <c r="C5" t="s">
        <v>373</v>
      </c>
      <c r="D5" t="s">
        <v>332</v>
      </c>
      <c r="E5" t="s">
        <v>374</v>
      </c>
      <c r="F5" t="s">
        <v>350</v>
      </c>
      <c r="G5" t="s">
        <v>351</v>
      </c>
      <c r="M5" t="s">
        <v>75</v>
      </c>
    </row>
    <row r="6" spans="1:13">
      <c r="A6" t="s">
        <v>380</v>
      </c>
      <c r="B6" t="s">
        <v>371</v>
      </c>
      <c r="C6" t="s">
        <v>373</v>
      </c>
      <c r="D6" t="s">
        <v>332</v>
      </c>
      <c r="E6" t="s">
        <v>379</v>
      </c>
      <c r="F6" t="s">
        <v>333</v>
      </c>
      <c r="G6" t="s">
        <v>336</v>
      </c>
      <c r="M6" t="s">
        <v>1</v>
      </c>
    </row>
    <row r="7" spans="1:13">
      <c r="A7" t="s">
        <v>692</v>
      </c>
      <c r="B7" t="s">
        <v>371</v>
      </c>
      <c r="C7" t="s">
        <v>373</v>
      </c>
      <c r="D7" t="s">
        <v>332</v>
      </c>
      <c r="E7" t="s">
        <v>383</v>
      </c>
      <c r="F7" t="s">
        <v>337</v>
      </c>
      <c r="G7" t="s">
        <v>338</v>
      </c>
      <c r="M7" t="s">
        <v>164</v>
      </c>
    </row>
    <row r="8" spans="1:13">
      <c r="A8" t="s">
        <v>386</v>
      </c>
      <c r="B8" t="s">
        <v>371</v>
      </c>
      <c r="C8" t="s">
        <v>373</v>
      </c>
      <c r="D8" t="s">
        <v>332</v>
      </c>
      <c r="E8" t="s">
        <v>387</v>
      </c>
      <c r="F8" t="s">
        <v>341</v>
      </c>
      <c r="G8" t="s">
        <v>388</v>
      </c>
      <c r="M8" t="s">
        <v>60</v>
      </c>
    </row>
    <row r="9" spans="1:13">
      <c r="A9" t="s">
        <v>376</v>
      </c>
      <c r="B9" t="s">
        <v>371</v>
      </c>
      <c r="C9" t="s">
        <v>373</v>
      </c>
      <c r="D9" t="s">
        <v>332</v>
      </c>
      <c r="E9" t="s">
        <v>377</v>
      </c>
      <c r="F9" t="s">
        <v>353</v>
      </c>
      <c r="G9" t="s">
        <v>354</v>
      </c>
      <c r="M9" t="s">
        <v>76</v>
      </c>
    </row>
    <row r="10" spans="1:13">
      <c r="A10" t="s">
        <v>389</v>
      </c>
      <c r="B10" t="s">
        <v>371</v>
      </c>
      <c r="C10" t="s">
        <v>373</v>
      </c>
      <c r="D10" t="s">
        <v>332</v>
      </c>
      <c r="E10" t="s">
        <v>387</v>
      </c>
      <c r="F10" t="s">
        <v>341</v>
      </c>
      <c r="G10" t="s">
        <v>343</v>
      </c>
      <c r="M10" t="s">
        <v>248</v>
      </c>
    </row>
    <row r="11" spans="1:13">
      <c r="A11" t="s">
        <v>594</v>
      </c>
      <c r="B11" t="s">
        <v>371</v>
      </c>
      <c r="C11" t="s">
        <v>373</v>
      </c>
      <c r="D11" t="s">
        <v>332</v>
      </c>
      <c r="E11" t="s">
        <v>387</v>
      </c>
      <c r="F11" t="s">
        <v>341</v>
      </c>
      <c r="G11" t="s">
        <v>344</v>
      </c>
      <c r="M11" t="s">
        <v>77</v>
      </c>
    </row>
    <row r="12" spans="1:13">
      <c r="A12" t="s">
        <v>390</v>
      </c>
      <c r="B12" t="s">
        <v>371</v>
      </c>
      <c r="C12" t="s">
        <v>373</v>
      </c>
      <c r="D12" t="s">
        <v>332</v>
      </c>
      <c r="E12" t="s">
        <v>387</v>
      </c>
      <c r="F12" t="s">
        <v>341</v>
      </c>
      <c r="G12" t="s">
        <v>359</v>
      </c>
      <c r="M12" t="s">
        <v>685</v>
      </c>
    </row>
    <row r="13" spans="1:13">
      <c r="A13" t="s">
        <v>382</v>
      </c>
      <c r="B13" t="s">
        <v>371</v>
      </c>
      <c r="C13" t="s">
        <v>373</v>
      </c>
      <c r="D13" t="s">
        <v>332</v>
      </c>
      <c r="E13" t="s">
        <v>383</v>
      </c>
      <c r="F13" t="s">
        <v>337</v>
      </c>
      <c r="G13" t="s">
        <v>356</v>
      </c>
      <c r="M13" t="s">
        <v>131</v>
      </c>
    </row>
    <row r="14" spans="1:13">
      <c r="A14" t="s">
        <v>391</v>
      </c>
      <c r="B14" t="s">
        <v>371</v>
      </c>
      <c r="C14" t="s">
        <v>373</v>
      </c>
      <c r="D14" t="s">
        <v>332</v>
      </c>
      <c r="E14" t="s">
        <v>387</v>
      </c>
      <c r="F14" t="s">
        <v>341</v>
      </c>
      <c r="G14" t="s">
        <v>681</v>
      </c>
      <c r="M14" t="s">
        <v>162</v>
      </c>
    </row>
    <row r="15" spans="1:13">
      <c r="A15" t="s">
        <v>693</v>
      </c>
      <c r="B15" t="s">
        <v>371</v>
      </c>
      <c r="C15" t="s">
        <v>373</v>
      </c>
      <c r="D15" t="s">
        <v>332</v>
      </c>
      <c r="E15" t="s">
        <v>383</v>
      </c>
      <c r="F15" t="s">
        <v>337</v>
      </c>
      <c r="G15" t="s">
        <v>339</v>
      </c>
      <c r="M15" t="s">
        <v>78</v>
      </c>
    </row>
    <row r="16" spans="1:13">
      <c r="A16" t="s">
        <v>694</v>
      </c>
      <c r="B16" t="s">
        <v>371</v>
      </c>
      <c r="C16" t="s">
        <v>373</v>
      </c>
      <c r="D16" t="s">
        <v>332</v>
      </c>
      <c r="E16" t="s">
        <v>387</v>
      </c>
      <c r="F16" t="s">
        <v>341</v>
      </c>
      <c r="G16" t="s">
        <v>345</v>
      </c>
      <c r="M16" t="s">
        <v>522</v>
      </c>
    </row>
    <row r="17" spans="1:13">
      <c r="A17" t="s">
        <v>384</v>
      </c>
      <c r="B17" t="s">
        <v>371</v>
      </c>
      <c r="C17" t="s">
        <v>373</v>
      </c>
      <c r="D17" t="s">
        <v>332</v>
      </c>
      <c r="E17" t="s">
        <v>383</v>
      </c>
      <c r="F17" t="s">
        <v>337</v>
      </c>
      <c r="G17" t="s">
        <v>357</v>
      </c>
      <c r="M17" t="s">
        <v>165</v>
      </c>
    </row>
    <row r="18" spans="1:13">
      <c r="A18" t="s">
        <v>381</v>
      </c>
      <c r="B18" t="s">
        <v>371</v>
      </c>
      <c r="C18" t="s">
        <v>373</v>
      </c>
      <c r="D18" t="s">
        <v>332</v>
      </c>
      <c r="E18" t="s">
        <v>379</v>
      </c>
      <c r="F18" t="s">
        <v>333</v>
      </c>
      <c r="G18" t="s">
        <v>355</v>
      </c>
      <c r="M18" t="s">
        <v>271</v>
      </c>
    </row>
    <row r="19" spans="1:13">
      <c r="A19" t="s">
        <v>593</v>
      </c>
      <c r="B19" t="s">
        <v>371</v>
      </c>
      <c r="C19" t="s">
        <v>373</v>
      </c>
      <c r="D19" t="s">
        <v>332</v>
      </c>
      <c r="E19" t="s">
        <v>383</v>
      </c>
      <c r="F19" t="s">
        <v>337</v>
      </c>
      <c r="G19" t="s">
        <v>655</v>
      </c>
      <c r="M19" t="s">
        <v>166</v>
      </c>
    </row>
    <row r="20" spans="1:13">
      <c r="A20" t="s">
        <v>392</v>
      </c>
      <c r="B20" t="s">
        <v>371</v>
      </c>
      <c r="C20" t="s">
        <v>373</v>
      </c>
      <c r="D20" t="s">
        <v>332</v>
      </c>
      <c r="E20" t="s">
        <v>387</v>
      </c>
      <c r="F20" t="s">
        <v>341</v>
      </c>
      <c r="G20" t="s">
        <v>360</v>
      </c>
      <c r="M20" t="s">
        <v>132</v>
      </c>
    </row>
    <row r="21" spans="1:13">
      <c r="A21" t="s">
        <v>375</v>
      </c>
      <c r="B21" t="s">
        <v>371</v>
      </c>
      <c r="C21" t="s">
        <v>373</v>
      </c>
      <c r="D21" t="s">
        <v>332</v>
      </c>
      <c r="E21" t="s">
        <v>374</v>
      </c>
      <c r="F21" t="s">
        <v>350</v>
      </c>
      <c r="G21" t="s">
        <v>352</v>
      </c>
      <c r="M21" t="s">
        <v>167</v>
      </c>
    </row>
    <row r="22" spans="1:13">
      <c r="A22" t="s">
        <v>393</v>
      </c>
      <c r="B22" t="s">
        <v>371</v>
      </c>
      <c r="C22" t="s">
        <v>373</v>
      </c>
      <c r="D22" t="s">
        <v>332</v>
      </c>
      <c r="E22" t="s">
        <v>387</v>
      </c>
      <c r="F22" t="s">
        <v>341</v>
      </c>
      <c r="G22" t="s">
        <v>361</v>
      </c>
      <c r="M22" t="s">
        <v>290</v>
      </c>
    </row>
    <row r="23" spans="1:13">
      <c r="A23" t="s">
        <v>394</v>
      </c>
      <c r="B23" t="s">
        <v>371</v>
      </c>
      <c r="C23" t="s">
        <v>373</v>
      </c>
      <c r="D23" t="s">
        <v>332</v>
      </c>
      <c r="E23" t="s">
        <v>387</v>
      </c>
      <c r="F23" t="s">
        <v>341</v>
      </c>
      <c r="G23" t="s">
        <v>198</v>
      </c>
      <c r="M23" t="s">
        <v>145</v>
      </c>
    </row>
    <row r="24" spans="1:13">
      <c r="A24" t="s">
        <v>385</v>
      </c>
      <c r="B24" t="s">
        <v>371</v>
      </c>
      <c r="C24" t="s">
        <v>373</v>
      </c>
      <c r="D24" t="s">
        <v>332</v>
      </c>
      <c r="E24" t="s">
        <v>383</v>
      </c>
      <c r="F24" t="s">
        <v>337</v>
      </c>
      <c r="G24" t="s">
        <v>358</v>
      </c>
      <c r="M24" t="s">
        <v>168</v>
      </c>
    </row>
    <row r="25" spans="1:13">
      <c r="A25" t="s">
        <v>395</v>
      </c>
      <c r="B25" t="s">
        <v>371</v>
      </c>
      <c r="C25" t="s">
        <v>373</v>
      </c>
      <c r="D25" t="s">
        <v>332</v>
      </c>
      <c r="E25" t="s">
        <v>387</v>
      </c>
      <c r="F25" t="s">
        <v>341</v>
      </c>
      <c r="G25" t="s">
        <v>346</v>
      </c>
      <c r="M25" t="s">
        <v>291</v>
      </c>
    </row>
    <row r="26" spans="1:13">
      <c r="A26" t="s">
        <v>695</v>
      </c>
      <c r="B26" t="s">
        <v>371</v>
      </c>
      <c r="C26" t="s">
        <v>373</v>
      </c>
      <c r="D26" t="s">
        <v>332</v>
      </c>
      <c r="E26" t="s">
        <v>387</v>
      </c>
      <c r="F26" t="s">
        <v>341</v>
      </c>
      <c r="G26" t="s">
        <v>347</v>
      </c>
      <c r="M26" t="s">
        <v>295</v>
      </c>
    </row>
    <row r="27" spans="1:13">
      <c r="A27" t="s">
        <v>696</v>
      </c>
      <c r="B27" t="s">
        <v>371</v>
      </c>
      <c r="C27" t="s">
        <v>373</v>
      </c>
      <c r="D27" t="s">
        <v>332</v>
      </c>
      <c r="E27" t="s">
        <v>383</v>
      </c>
      <c r="F27" t="s">
        <v>337</v>
      </c>
      <c r="G27" t="s">
        <v>340</v>
      </c>
      <c r="M27" t="s">
        <v>130</v>
      </c>
    </row>
    <row r="28" spans="1:13">
      <c r="A28" t="s">
        <v>697</v>
      </c>
      <c r="B28" t="s">
        <v>371</v>
      </c>
      <c r="C28" t="s">
        <v>373</v>
      </c>
      <c r="D28" t="s">
        <v>332</v>
      </c>
      <c r="E28" t="s">
        <v>387</v>
      </c>
      <c r="F28" t="s">
        <v>341</v>
      </c>
      <c r="G28" t="s">
        <v>348</v>
      </c>
      <c r="M28" t="s">
        <v>79</v>
      </c>
    </row>
    <row r="29" spans="1:13">
      <c r="A29" t="s">
        <v>396</v>
      </c>
      <c r="B29" t="s">
        <v>371</v>
      </c>
      <c r="C29" t="s">
        <v>373</v>
      </c>
      <c r="D29" t="s">
        <v>332</v>
      </c>
      <c r="E29" t="s">
        <v>387</v>
      </c>
      <c r="F29" t="s">
        <v>341</v>
      </c>
      <c r="G29" t="s">
        <v>362</v>
      </c>
      <c r="M29" t="s">
        <v>80</v>
      </c>
    </row>
    <row r="30" spans="1:13">
      <c r="A30" t="s">
        <v>397</v>
      </c>
      <c r="B30" t="s">
        <v>371</v>
      </c>
      <c r="C30" t="s">
        <v>373</v>
      </c>
      <c r="D30" t="s">
        <v>332</v>
      </c>
      <c r="E30" t="s">
        <v>387</v>
      </c>
      <c r="F30" t="s">
        <v>341</v>
      </c>
      <c r="G30" t="s">
        <v>349</v>
      </c>
      <c r="M30" t="s">
        <v>151</v>
      </c>
    </row>
    <row r="31" spans="1:13">
      <c r="A31" t="s">
        <v>614</v>
      </c>
      <c r="B31" t="s">
        <v>398</v>
      </c>
      <c r="C31" t="s">
        <v>400</v>
      </c>
      <c r="D31" t="s">
        <v>0</v>
      </c>
      <c r="E31" t="s">
        <v>401</v>
      </c>
      <c r="F31" t="s">
        <v>65</v>
      </c>
      <c r="G31" t="s">
        <v>163</v>
      </c>
      <c r="M31" t="s">
        <v>216</v>
      </c>
    </row>
    <row r="32" spans="1:13">
      <c r="A32" t="s">
        <v>610</v>
      </c>
      <c r="B32" t="s">
        <v>398</v>
      </c>
      <c r="C32" t="s">
        <v>400</v>
      </c>
      <c r="D32" t="s">
        <v>0</v>
      </c>
      <c r="E32" t="s">
        <v>658</v>
      </c>
      <c r="F32" t="s">
        <v>61</v>
      </c>
      <c r="G32" t="s">
        <v>62</v>
      </c>
      <c r="M32" t="s">
        <v>301</v>
      </c>
    </row>
    <row r="33" spans="1:13">
      <c r="A33" t="s">
        <v>517</v>
      </c>
      <c r="B33" t="s">
        <v>398</v>
      </c>
      <c r="C33" t="s">
        <v>400</v>
      </c>
      <c r="D33" t="s">
        <v>0</v>
      </c>
      <c r="E33" t="s">
        <v>401</v>
      </c>
      <c r="F33" t="s">
        <v>65</v>
      </c>
      <c r="G33" t="s">
        <v>74</v>
      </c>
      <c r="M33" t="s">
        <v>169</v>
      </c>
    </row>
    <row r="34" spans="1:13">
      <c r="A34" t="s">
        <v>518</v>
      </c>
      <c r="B34" t="s">
        <v>398</v>
      </c>
      <c r="C34" t="s">
        <v>400</v>
      </c>
      <c r="D34" t="s">
        <v>0</v>
      </c>
      <c r="E34" t="s">
        <v>401</v>
      </c>
      <c r="F34" t="s">
        <v>65</v>
      </c>
      <c r="G34" t="s">
        <v>75</v>
      </c>
      <c r="M34" t="s">
        <v>297</v>
      </c>
    </row>
    <row r="35" spans="1:13">
      <c r="A35" t="s">
        <v>519</v>
      </c>
      <c r="B35" t="s">
        <v>398</v>
      </c>
      <c r="C35" t="s">
        <v>400</v>
      </c>
      <c r="D35" t="s">
        <v>0</v>
      </c>
      <c r="E35" t="s">
        <v>401</v>
      </c>
      <c r="F35" t="s">
        <v>65</v>
      </c>
      <c r="G35" t="s">
        <v>1</v>
      </c>
      <c r="M35" t="s">
        <v>234</v>
      </c>
    </row>
    <row r="36" spans="1:13">
      <c r="A36" t="s">
        <v>615</v>
      </c>
      <c r="B36" t="s">
        <v>398</v>
      </c>
      <c r="C36" t="s">
        <v>400</v>
      </c>
      <c r="D36" t="s">
        <v>0</v>
      </c>
      <c r="E36" t="s">
        <v>401</v>
      </c>
      <c r="F36" t="s">
        <v>65</v>
      </c>
      <c r="G36" t="s">
        <v>164</v>
      </c>
      <c r="M36" t="s">
        <v>81</v>
      </c>
    </row>
    <row r="37" spans="1:13">
      <c r="A37" t="s">
        <v>698</v>
      </c>
      <c r="B37" t="s">
        <v>398</v>
      </c>
      <c r="C37" t="s">
        <v>400</v>
      </c>
      <c r="D37" t="s">
        <v>0</v>
      </c>
      <c r="E37" t="s">
        <v>795</v>
      </c>
      <c r="F37" t="s">
        <v>435</v>
      </c>
      <c r="G37" t="s">
        <v>60</v>
      </c>
      <c r="M37" t="s">
        <v>82</v>
      </c>
    </row>
    <row r="38" spans="1:13">
      <c r="A38" t="s">
        <v>699</v>
      </c>
      <c r="B38" t="s">
        <v>398</v>
      </c>
      <c r="C38" t="s">
        <v>400</v>
      </c>
      <c r="D38" t="s">
        <v>0</v>
      </c>
      <c r="E38" t="s">
        <v>401</v>
      </c>
      <c r="F38" t="s">
        <v>65</v>
      </c>
      <c r="G38" t="s">
        <v>76</v>
      </c>
      <c r="M38" t="s">
        <v>303</v>
      </c>
    </row>
    <row r="39" spans="1:13">
      <c r="A39" t="s">
        <v>700</v>
      </c>
      <c r="B39" t="s">
        <v>398</v>
      </c>
      <c r="C39" t="s">
        <v>400</v>
      </c>
      <c r="D39" t="s">
        <v>0</v>
      </c>
      <c r="E39" t="s">
        <v>452</v>
      </c>
      <c r="F39" t="s">
        <v>44</v>
      </c>
      <c r="G39" t="s">
        <v>248</v>
      </c>
      <c r="M39" t="s">
        <v>170</v>
      </c>
    </row>
    <row r="40" spans="1:13">
      <c r="A40" t="s">
        <v>659</v>
      </c>
      <c r="B40" t="s">
        <v>398</v>
      </c>
      <c r="C40" t="s">
        <v>400</v>
      </c>
      <c r="D40" t="s">
        <v>0</v>
      </c>
      <c r="E40" t="s">
        <v>401</v>
      </c>
      <c r="F40" t="s">
        <v>65</v>
      </c>
      <c r="G40" t="s">
        <v>77</v>
      </c>
      <c r="M40" t="s">
        <v>133</v>
      </c>
    </row>
    <row r="41" spans="1:13">
      <c r="A41" t="s">
        <v>676</v>
      </c>
      <c r="B41" t="s">
        <v>371</v>
      </c>
      <c r="C41" t="s">
        <v>400</v>
      </c>
      <c r="D41" t="s">
        <v>0</v>
      </c>
      <c r="E41" t="s">
        <v>401</v>
      </c>
      <c r="F41" t="s">
        <v>65</v>
      </c>
      <c r="G41" t="s">
        <v>685</v>
      </c>
      <c r="M41" t="s">
        <v>52</v>
      </c>
    </row>
    <row r="42" spans="1:13">
      <c r="A42" t="s">
        <v>595</v>
      </c>
      <c r="B42" t="s">
        <v>398</v>
      </c>
      <c r="C42" t="s">
        <v>400</v>
      </c>
      <c r="D42" t="s">
        <v>0</v>
      </c>
      <c r="E42" t="s">
        <v>419</v>
      </c>
      <c r="F42" t="s">
        <v>42</v>
      </c>
      <c r="G42" t="s">
        <v>131</v>
      </c>
      <c r="M42" t="s">
        <v>66</v>
      </c>
    </row>
    <row r="43" spans="1:13">
      <c r="A43" t="s">
        <v>611</v>
      </c>
      <c r="B43" t="s">
        <v>398</v>
      </c>
      <c r="C43" t="s">
        <v>400</v>
      </c>
      <c r="D43" t="s">
        <v>0</v>
      </c>
      <c r="E43" t="s">
        <v>658</v>
      </c>
      <c r="F43" t="s">
        <v>61</v>
      </c>
      <c r="G43" t="s">
        <v>162</v>
      </c>
      <c r="M43" t="s">
        <v>2</v>
      </c>
    </row>
    <row r="44" spans="1:13">
      <c r="A44" t="s">
        <v>520</v>
      </c>
      <c r="B44" t="s">
        <v>398</v>
      </c>
      <c r="C44" t="s">
        <v>400</v>
      </c>
      <c r="D44" t="s">
        <v>0</v>
      </c>
      <c r="E44" t="s">
        <v>401</v>
      </c>
      <c r="F44" t="s">
        <v>65</v>
      </c>
      <c r="G44" t="s">
        <v>78</v>
      </c>
      <c r="M44" t="s">
        <v>83</v>
      </c>
    </row>
    <row r="45" spans="1:13">
      <c r="A45" t="s">
        <v>521</v>
      </c>
      <c r="B45" t="s">
        <v>398</v>
      </c>
      <c r="C45" t="s">
        <v>400</v>
      </c>
      <c r="D45" t="s">
        <v>0</v>
      </c>
      <c r="E45" t="s">
        <v>401</v>
      </c>
      <c r="F45" t="s">
        <v>65</v>
      </c>
      <c r="G45" t="s">
        <v>522</v>
      </c>
      <c r="M45" t="s">
        <v>3</v>
      </c>
    </row>
    <row r="46" spans="1:13">
      <c r="A46" t="s">
        <v>701</v>
      </c>
      <c r="B46" t="s">
        <v>398</v>
      </c>
      <c r="C46" t="s">
        <v>400</v>
      </c>
      <c r="D46" t="s">
        <v>0</v>
      </c>
      <c r="E46" t="s">
        <v>401</v>
      </c>
      <c r="F46" t="s">
        <v>65</v>
      </c>
      <c r="G46" t="s">
        <v>165</v>
      </c>
      <c r="M46" t="s">
        <v>249</v>
      </c>
    </row>
    <row r="47" spans="1:13">
      <c r="A47" t="s">
        <v>417</v>
      </c>
      <c r="B47" t="s">
        <v>398</v>
      </c>
      <c r="C47" t="s">
        <v>400</v>
      </c>
      <c r="D47" t="s">
        <v>0</v>
      </c>
      <c r="E47" t="s">
        <v>401</v>
      </c>
      <c r="F47" t="s">
        <v>65</v>
      </c>
      <c r="G47" t="s">
        <v>271</v>
      </c>
      <c r="M47" t="s">
        <v>531</v>
      </c>
    </row>
    <row r="48" spans="1:13">
      <c r="A48" t="s">
        <v>418</v>
      </c>
      <c r="B48" t="s">
        <v>398</v>
      </c>
      <c r="C48" t="s">
        <v>400</v>
      </c>
      <c r="D48" t="s">
        <v>0</v>
      </c>
      <c r="E48" t="s">
        <v>419</v>
      </c>
      <c r="F48" t="s">
        <v>42</v>
      </c>
      <c r="G48" t="s">
        <v>166</v>
      </c>
      <c r="M48" t="s">
        <v>265</v>
      </c>
    </row>
    <row r="49" spans="1:13">
      <c r="A49" t="s">
        <v>596</v>
      </c>
      <c r="B49" t="s">
        <v>398</v>
      </c>
      <c r="C49" t="s">
        <v>400</v>
      </c>
      <c r="D49" t="s">
        <v>0</v>
      </c>
      <c r="E49" t="s">
        <v>419</v>
      </c>
      <c r="F49" t="s">
        <v>42</v>
      </c>
      <c r="G49" t="s">
        <v>132</v>
      </c>
      <c r="M49" t="s">
        <v>5</v>
      </c>
    </row>
    <row r="50" spans="1:13">
      <c r="A50" t="s">
        <v>702</v>
      </c>
      <c r="B50" t="s">
        <v>398</v>
      </c>
      <c r="C50" t="s">
        <v>400</v>
      </c>
      <c r="D50" t="s">
        <v>0</v>
      </c>
      <c r="E50" t="s">
        <v>401</v>
      </c>
      <c r="F50" t="s">
        <v>65</v>
      </c>
      <c r="G50" t="s">
        <v>167</v>
      </c>
      <c r="M50" t="s">
        <v>134</v>
      </c>
    </row>
    <row r="51" spans="1:13">
      <c r="A51" t="s">
        <v>523</v>
      </c>
      <c r="B51" t="s">
        <v>398</v>
      </c>
      <c r="C51" t="s">
        <v>400</v>
      </c>
      <c r="D51" t="s">
        <v>0</v>
      </c>
      <c r="E51" t="s">
        <v>401</v>
      </c>
      <c r="F51" t="s">
        <v>65</v>
      </c>
      <c r="G51" t="s">
        <v>290</v>
      </c>
      <c r="M51" t="s">
        <v>84</v>
      </c>
    </row>
    <row r="52" spans="1:13">
      <c r="A52" t="s">
        <v>703</v>
      </c>
      <c r="B52" t="s">
        <v>398</v>
      </c>
      <c r="C52" t="s">
        <v>400</v>
      </c>
      <c r="D52" t="s">
        <v>0</v>
      </c>
      <c r="E52" t="s">
        <v>795</v>
      </c>
      <c r="F52" t="s">
        <v>435</v>
      </c>
      <c r="G52" t="s">
        <v>145</v>
      </c>
      <c r="M52" t="s">
        <v>292</v>
      </c>
    </row>
    <row r="53" spans="1:13">
      <c r="A53" t="s">
        <v>616</v>
      </c>
      <c r="B53" t="s">
        <v>398</v>
      </c>
      <c r="C53" t="s">
        <v>400</v>
      </c>
      <c r="D53" t="s">
        <v>0</v>
      </c>
      <c r="E53" t="s">
        <v>401</v>
      </c>
      <c r="F53" t="s">
        <v>65</v>
      </c>
      <c r="G53" t="s">
        <v>168</v>
      </c>
      <c r="M53" t="s">
        <v>53</v>
      </c>
    </row>
    <row r="54" spans="1:13">
      <c r="A54" t="s">
        <v>524</v>
      </c>
      <c r="B54" t="s">
        <v>398</v>
      </c>
      <c r="C54" t="s">
        <v>400</v>
      </c>
      <c r="D54" t="s">
        <v>0</v>
      </c>
      <c r="E54" t="s">
        <v>401</v>
      </c>
      <c r="F54" t="s">
        <v>65</v>
      </c>
      <c r="G54" t="s">
        <v>291</v>
      </c>
      <c r="M54" t="s">
        <v>146</v>
      </c>
    </row>
    <row r="55" spans="1:13">
      <c r="A55" t="s">
        <v>525</v>
      </c>
      <c r="B55" t="s">
        <v>398</v>
      </c>
      <c r="C55" t="s">
        <v>400</v>
      </c>
      <c r="D55" t="s">
        <v>0</v>
      </c>
      <c r="E55" t="s">
        <v>401</v>
      </c>
      <c r="F55" t="s">
        <v>65</v>
      </c>
      <c r="G55" t="s">
        <v>295</v>
      </c>
      <c r="M55" t="s">
        <v>302</v>
      </c>
    </row>
    <row r="56" spans="1:13">
      <c r="A56" t="s">
        <v>478</v>
      </c>
      <c r="B56" t="s">
        <v>398</v>
      </c>
      <c r="C56" t="s">
        <v>400</v>
      </c>
      <c r="D56" t="s">
        <v>0</v>
      </c>
      <c r="E56" t="s">
        <v>434</v>
      </c>
      <c r="F56" t="s">
        <v>435</v>
      </c>
      <c r="G56" t="s">
        <v>130</v>
      </c>
      <c r="M56" t="s">
        <v>67</v>
      </c>
    </row>
    <row r="57" spans="1:13">
      <c r="A57" t="s">
        <v>420</v>
      </c>
      <c r="B57" t="s">
        <v>398</v>
      </c>
      <c r="C57" t="s">
        <v>400</v>
      </c>
      <c r="D57" t="s">
        <v>0</v>
      </c>
      <c r="E57" t="s">
        <v>406</v>
      </c>
      <c r="F57" t="s">
        <v>407</v>
      </c>
      <c r="G57" t="s">
        <v>79</v>
      </c>
      <c r="M57" t="s">
        <v>223</v>
      </c>
    </row>
    <row r="58" spans="1:13">
      <c r="A58" t="s">
        <v>704</v>
      </c>
      <c r="B58" t="s">
        <v>398</v>
      </c>
      <c r="C58" t="s">
        <v>400</v>
      </c>
      <c r="D58" t="s">
        <v>0</v>
      </c>
      <c r="E58" t="s">
        <v>401</v>
      </c>
      <c r="F58" t="s">
        <v>65</v>
      </c>
      <c r="G58" t="s">
        <v>80</v>
      </c>
      <c r="M58" t="s">
        <v>135</v>
      </c>
    </row>
    <row r="59" spans="1:13">
      <c r="A59" t="s">
        <v>705</v>
      </c>
      <c r="B59" t="s">
        <v>398</v>
      </c>
      <c r="C59" t="s">
        <v>400</v>
      </c>
      <c r="D59" t="s">
        <v>0</v>
      </c>
      <c r="E59" t="s">
        <v>795</v>
      </c>
      <c r="F59" t="s">
        <v>435</v>
      </c>
      <c r="G59" t="s">
        <v>151</v>
      </c>
      <c r="M59" t="s">
        <v>152</v>
      </c>
    </row>
    <row r="60" spans="1:13">
      <c r="A60" t="s">
        <v>526</v>
      </c>
      <c r="B60" t="s">
        <v>398</v>
      </c>
      <c r="C60" t="s">
        <v>400</v>
      </c>
      <c r="D60" t="s">
        <v>0</v>
      </c>
      <c r="E60" t="s">
        <v>401</v>
      </c>
      <c r="F60" t="s">
        <v>65</v>
      </c>
      <c r="G60" t="s">
        <v>216</v>
      </c>
      <c r="M60" t="s">
        <v>457</v>
      </c>
    </row>
    <row r="61" spans="1:13">
      <c r="A61" t="s">
        <v>706</v>
      </c>
      <c r="B61" t="s">
        <v>398</v>
      </c>
      <c r="C61" t="s">
        <v>400</v>
      </c>
      <c r="D61" t="s">
        <v>0</v>
      </c>
      <c r="E61" t="s">
        <v>795</v>
      </c>
      <c r="F61" t="s">
        <v>435</v>
      </c>
      <c r="G61" t="s">
        <v>301</v>
      </c>
      <c r="M61" t="s">
        <v>85</v>
      </c>
    </row>
    <row r="62" spans="1:13">
      <c r="A62" t="s">
        <v>617</v>
      </c>
      <c r="B62" t="s">
        <v>398</v>
      </c>
      <c r="C62" t="s">
        <v>400</v>
      </c>
      <c r="D62" t="s">
        <v>0</v>
      </c>
      <c r="E62" t="s">
        <v>401</v>
      </c>
      <c r="F62" t="s">
        <v>65</v>
      </c>
      <c r="G62" t="s">
        <v>169</v>
      </c>
      <c r="M62" t="s">
        <v>86</v>
      </c>
    </row>
    <row r="63" spans="1:13">
      <c r="A63" t="s">
        <v>707</v>
      </c>
      <c r="B63" t="s">
        <v>398</v>
      </c>
      <c r="C63" t="s">
        <v>400</v>
      </c>
      <c r="D63" t="s">
        <v>0</v>
      </c>
      <c r="E63" t="s">
        <v>401</v>
      </c>
      <c r="F63" t="s">
        <v>65</v>
      </c>
      <c r="G63" t="s">
        <v>297</v>
      </c>
      <c r="M63" t="s">
        <v>171</v>
      </c>
    </row>
    <row r="64" spans="1:13">
      <c r="A64" t="s">
        <v>451</v>
      </c>
      <c r="B64" t="s">
        <v>398</v>
      </c>
      <c r="C64" t="s">
        <v>400</v>
      </c>
      <c r="D64" t="s">
        <v>0</v>
      </c>
      <c r="E64" t="s">
        <v>452</v>
      </c>
      <c r="F64" t="s">
        <v>44</v>
      </c>
      <c r="G64" t="s">
        <v>234</v>
      </c>
      <c r="M64" t="s">
        <v>87</v>
      </c>
    </row>
    <row r="65" spans="1:13">
      <c r="A65" t="s">
        <v>399</v>
      </c>
      <c r="B65" t="s">
        <v>398</v>
      </c>
      <c r="C65" t="s">
        <v>400</v>
      </c>
      <c r="D65" t="s">
        <v>0</v>
      </c>
      <c r="E65" t="s">
        <v>401</v>
      </c>
      <c r="F65" t="s">
        <v>65</v>
      </c>
      <c r="G65" t="s">
        <v>81</v>
      </c>
      <c r="M65" t="s">
        <v>324</v>
      </c>
    </row>
    <row r="66" spans="1:13">
      <c r="A66" t="s">
        <v>618</v>
      </c>
      <c r="B66" t="s">
        <v>398</v>
      </c>
      <c r="C66" t="s">
        <v>400</v>
      </c>
      <c r="D66" t="s">
        <v>0</v>
      </c>
      <c r="E66" t="s">
        <v>401</v>
      </c>
      <c r="F66" t="s">
        <v>65</v>
      </c>
      <c r="G66" t="s">
        <v>82</v>
      </c>
      <c r="M66" t="s">
        <v>6</v>
      </c>
    </row>
    <row r="67" spans="1:13">
      <c r="A67" t="s">
        <v>597</v>
      </c>
      <c r="B67" t="s">
        <v>398</v>
      </c>
      <c r="C67" t="s">
        <v>400</v>
      </c>
      <c r="D67" t="s">
        <v>0</v>
      </c>
      <c r="E67" t="s">
        <v>419</v>
      </c>
      <c r="F67" t="s">
        <v>42</v>
      </c>
      <c r="G67" t="s">
        <v>303</v>
      </c>
      <c r="M67" t="s">
        <v>277</v>
      </c>
    </row>
    <row r="68" spans="1:13">
      <c r="A68" t="s">
        <v>527</v>
      </c>
      <c r="B68" t="s">
        <v>398</v>
      </c>
      <c r="C68" t="s">
        <v>400</v>
      </c>
      <c r="D68" t="s">
        <v>0</v>
      </c>
      <c r="E68" t="s">
        <v>401</v>
      </c>
      <c r="F68" t="s">
        <v>65</v>
      </c>
      <c r="G68" t="s">
        <v>170</v>
      </c>
      <c r="M68" t="s">
        <v>7</v>
      </c>
    </row>
    <row r="69" spans="1:13">
      <c r="A69" t="s">
        <v>421</v>
      </c>
      <c r="B69" t="s">
        <v>398</v>
      </c>
      <c r="C69" t="s">
        <v>400</v>
      </c>
      <c r="D69" t="s">
        <v>0</v>
      </c>
      <c r="E69" t="s">
        <v>406</v>
      </c>
      <c r="F69" t="s">
        <v>407</v>
      </c>
      <c r="G69" t="s">
        <v>133</v>
      </c>
      <c r="M69" t="s">
        <v>8</v>
      </c>
    </row>
    <row r="70" spans="1:13">
      <c r="A70" t="s">
        <v>479</v>
      </c>
      <c r="B70" t="s">
        <v>398</v>
      </c>
      <c r="C70" t="s">
        <v>400</v>
      </c>
      <c r="D70" t="s">
        <v>0</v>
      </c>
      <c r="E70" t="s">
        <v>480</v>
      </c>
      <c r="F70" t="s">
        <v>51</v>
      </c>
      <c r="G70" t="s">
        <v>52</v>
      </c>
      <c r="M70" t="s">
        <v>43</v>
      </c>
    </row>
    <row r="71" spans="1:13">
      <c r="A71" t="s">
        <v>708</v>
      </c>
      <c r="B71" t="s">
        <v>398</v>
      </c>
      <c r="C71" t="s">
        <v>400</v>
      </c>
      <c r="D71" t="s">
        <v>0</v>
      </c>
      <c r="E71" t="s">
        <v>401</v>
      </c>
      <c r="F71" t="s">
        <v>65</v>
      </c>
      <c r="G71" t="s">
        <v>66</v>
      </c>
      <c r="M71" t="s">
        <v>9</v>
      </c>
    </row>
    <row r="72" spans="1:13">
      <c r="A72" t="s">
        <v>528</v>
      </c>
      <c r="B72" t="s">
        <v>398</v>
      </c>
      <c r="C72" t="s">
        <v>400</v>
      </c>
      <c r="D72" t="s">
        <v>0</v>
      </c>
      <c r="E72" t="s">
        <v>401</v>
      </c>
      <c r="F72" t="s">
        <v>65</v>
      </c>
      <c r="G72" t="s">
        <v>2</v>
      </c>
      <c r="M72" t="s">
        <v>306</v>
      </c>
    </row>
    <row r="73" spans="1:13">
      <c r="A73" t="s">
        <v>619</v>
      </c>
      <c r="B73" t="s">
        <v>398</v>
      </c>
      <c r="C73" t="s">
        <v>400</v>
      </c>
      <c r="D73" t="s">
        <v>0</v>
      </c>
      <c r="E73" t="s">
        <v>401</v>
      </c>
      <c r="F73" t="s">
        <v>65</v>
      </c>
      <c r="G73" t="s">
        <v>83</v>
      </c>
      <c r="M73" t="s">
        <v>153</v>
      </c>
    </row>
    <row r="74" spans="1:13">
      <c r="A74" t="s">
        <v>529</v>
      </c>
      <c r="B74" t="s">
        <v>398</v>
      </c>
      <c r="C74" t="s">
        <v>400</v>
      </c>
      <c r="D74" t="s">
        <v>0</v>
      </c>
      <c r="E74" t="s">
        <v>401</v>
      </c>
      <c r="F74" t="s">
        <v>65</v>
      </c>
      <c r="G74" t="s">
        <v>3</v>
      </c>
      <c r="M74" t="s">
        <v>329</v>
      </c>
    </row>
    <row r="75" spans="1:13">
      <c r="A75" t="s">
        <v>709</v>
      </c>
      <c r="B75" t="s">
        <v>398</v>
      </c>
      <c r="C75" t="s">
        <v>400</v>
      </c>
      <c r="D75" t="s">
        <v>0</v>
      </c>
      <c r="E75" t="s">
        <v>452</v>
      </c>
      <c r="F75" t="s">
        <v>44</v>
      </c>
      <c r="G75" t="s">
        <v>249</v>
      </c>
      <c r="M75" t="s">
        <v>88</v>
      </c>
    </row>
    <row r="76" spans="1:13">
      <c r="A76" t="s">
        <v>530</v>
      </c>
      <c r="B76" t="s">
        <v>398</v>
      </c>
      <c r="C76" t="s">
        <v>400</v>
      </c>
      <c r="D76" t="s">
        <v>0</v>
      </c>
      <c r="E76" t="s">
        <v>401</v>
      </c>
      <c r="F76" t="s">
        <v>65</v>
      </c>
      <c r="G76" t="s">
        <v>531</v>
      </c>
      <c r="M76" t="s">
        <v>154</v>
      </c>
    </row>
    <row r="77" spans="1:13">
      <c r="A77" t="s">
        <v>453</v>
      </c>
      <c r="B77" t="s">
        <v>398</v>
      </c>
      <c r="C77" t="s">
        <v>400</v>
      </c>
      <c r="D77" t="s">
        <v>0</v>
      </c>
      <c r="E77" t="s">
        <v>452</v>
      </c>
      <c r="F77" t="s">
        <v>44</v>
      </c>
      <c r="G77" t="s">
        <v>265</v>
      </c>
      <c r="M77" t="s">
        <v>147</v>
      </c>
    </row>
    <row r="78" spans="1:13">
      <c r="A78" t="s">
        <v>620</v>
      </c>
      <c r="B78" t="s">
        <v>398</v>
      </c>
      <c r="C78" t="s">
        <v>400</v>
      </c>
      <c r="D78" t="s">
        <v>0</v>
      </c>
      <c r="E78" t="s">
        <v>401</v>
      </c>
      <c r="F78" t="s">
        <v>65</v>
      </c>
      <c r="G78" t="s">
        <v>5</v>
      </c>
      <c r="M78" t="s">
        <v>172</v>
      </c>
    </row>
    <row r="79" spans="1:13">
      <c r="A79" t="s">
        <v>422</v>
      </c>
      <c r="B79" t="s">
        <v>398</v>
      </c>
      <c r="C79" t="s">
        <v>400</v>
      </c>
      <c r="D79" t="s">
        <v>0</v>
      </c>
      <c r="E79" t="s">
        <v>406</v>
      </c>
      <c r="F79" t="s">
        <v>407</v>
      </c>
      <c r="G79" t="s">
        <v>134</v>
      </c>
      <c r="M79" t="s">
        <v>304</v>
      </c>
    </row>
    <row r="80" spans="1:13">
      <c r="A80" t="s">
        <v>660</v>
      </c>
      <c r="B80" t="s">
        <v>398</v>
      </c>
      <c r="C80" t="s">
        <v>400</v>
      </c>
      <c r="D80" t="s">
        <v>0</v>
      </c>
      <c r="E80" t="s">
        <v>401</v>
      </c>
      <c r="F80" t="s">
        <v>65</v>
      </c>
      <c r="G80" t="s">
        <v>84</v>
      </c>
      <c r="M80" t="s">
        <v>10</v>
      </c>
    </row>
    <row r="81" spans="1:13">
      <c r="A81" t="s">
        <v>532</v>
      </c>
      <c r="B81" t="s">
        <v>398</v>
      </c>
      <c r="C81" t="s">
        <v>400</v>
      </c>
      <c r="D81" t="s">
        <v>0</v>
      </c>
      <c r="E81" t="s">
        <v>401</v>
      </c>
      <c r="F81" t="s">
        <v>65</v>
      </c>
      <c r="G81" t="s">
        <v>292</v>
      </c>
      <c r="M81" t="s">
        <v>136</v>
      </c>
    </row>
    <row r="82" spans="1:13">
      <c r="A82" t="s">
        <v>481</v>
      </c>
      <c r="B82" t="s">
        <v>398</v>
      </c>
      <c r="C82" t="s">
        <v>400</v>
      </c>
      <c r="D82" t="s">
        <v>0</v>
      </c>
      <c r="E82" t="s">
        <v>480</v>
      </c>
      <c r="F82" t="s">
        <v>51</v>
      </c>
      <c r="G82" t="s">
        <v>53</v>
      </c>
      <c r="M82" t="s">
        <v>296</v>
      </c>
    </row>
    <row r="83" spans="1:13">
      <c r="A83" t="s">
        <v>482</v>
      </c>
      <c r="B83" t="s">
        <v>398</v>
      </c>
      <c r="C83" t="s">
        <v>400</v>
      </c>
      <c r="D83" t="s">
        <v>0</v>
      </c>
      <c r="E83" t="s">
        <v>434</v>
      </c>
      <c r="F83" t="s">
        <v>435</v>
      </c>
      <c r="G83" t="s">
        <v>146</v>
      </c>
      <c r="M83" t="s">
        <v>11</v>
      </c>
    </row>
    <row r="84" spans="1:13">
      <c r="A84" t="s">
        <v>710</v>
      </c>
      <c r="B84" t="s">
        <v>398</v>
      </c>
      <c r="C84" t="s">
        <v>400</v>
      </c>
      <c r="D84" t="s">
        <v>0</v>
      </c>
      <c r="E84" t="s">
        <v>401</v>
      </c>
      <c r="F84" t="s">
        <v>65</v>
      </c>
      <c r="G84" t="s">
        <v>302</v>
      </c>
      <c r="M84" t="s">
        <v>89</v>
      </c>
    </row>
    <row r="85" spans="1:13">
      <c r="A85" t="s">
        <v>533</v>
      </c>
      <c r="B85" t="s">
        <v>398</v>
      </c>
      <c r="C85" t="s">
        <v>400</v>
      </c>
      <c r="D85" t="s">
        <v>0</v>
      </c>
      <c r="E85" t="s">
        <v>401</v>
      </c>
      <c r="F85" t="s">
        <v>65</v>
      </c>
      <c r="G85" t="s">
        <v>67</v>
      </c>
      <c r="M85" t="s">
        <v>224</v>
      </c>
    </row>
    <row r="86" spans="1:13">
      <c r="A86" t="s">
        <v>711</v>
      </c>
      <c r="B86" t="s">
        <v>398</v>
      </c>
      <c r="C86" t="s">
        <v>400</v>
      </c>
      <c r="D86" t="s">
        <v>0</v>
      </c>
      <c r="E86" t="s">
        <v>401</v>
      </c>
      <c r="F86" t="s">
        <v>65</v>
      </c>
      <c r="G86" t="s">
        <v>223</v>
      </c>
      <c r="M86" t="s">
        <v>173</v>
      </c>
    </row>
    <row r="87" spans="1:13">
      <c r="A87" t="s">
        <v>423</v>
      </c>
      <c r="B87" t="s">
        <v>398</v>
      </c>
      <c r="C87" t="s">
        <v>400</v>
      </c>
      <c r="D87" t="s">
        <v>0</v>
      </c>
      <c r="E87" t="s">
        <v>406</v>
      </c>
      <c r="F87" t="s">
        <v>407</v>
      </c>
      <c r="G87" t="s">
        <v>135</v>
      </c>
      <c r="M87" t="s">
        <v>90</v>
      </c>
    </row>
    <row r="88" spans="1:13">
      <c r="A88" t="s">
        <v>492</v>
      </c>
      <c r="B88" t="s">
        <v>398</v>
      </c>
      <c r="C88" t="s">
        <v>400</v>
      </c>
      <c r="D88" t="s">
        <v>0</v>
      </c>
      <c r="E88" t="s">
        <v>434</v>
      </c>
      <c r="F88" t="s">
        <v>435</v>
      </c>
      <c r="G88" t="s">
        <v>152</v>
      </c>
      <c r="M88" t="s">
        <v>278</v>
      </c>
    </row>
    <row r="89" spans="1:13">
      <c r="A89" t="s">
        <v>454</v>
      </c>
      <c r="B89" t="s">
        <v>398</v>
      </c>
      <c r="C89" t="s">
        <v>400</v>
      </c>
      <c r="D89" t="s">
        <v>0</v>
      </c>
      <c r="E89" t="s">
        <v>455</v>
      </c>
      <c r="F89" t="s">
        <v>456</v>
      </c>
      <c r="G89" t="s">
        <v>457</v>
      </c>
      <c r="M89" t="s">
        <v>328</v>
      </c>
    </row>
    <row r="90" spans="1:13">
      <c r="A90" t="s">
        <v>534</v>
      </c>
      <c r="B90" t="s">
        <v>398</v>
      </c>
      <c r="C90" t="s">
        <v>400</v>
      </c>
      <c r="D90" t="s">
        <v>0</v>
      </c>
      <c r="E90" t="s">
        <v>401</v>
      </c>
      <c r="F90" t="s">
        <v>65</v>
      </c>
      <c r="G90" t="s">
        <v>85</v>
      </c>
      <c r="M90" t="s">
        <v>91</v>
      </c>
    </row>
    <row r="91" spans="1:13">
      <c r="A91" t="s">
        <v>402</v>
      </c>
      <c r="B91" t="s">
        <v>398</v>
      </c>
      <c r="C91" t="s">
        <v>400</v>
      </c>
      <c r="D91" t="s">
        <v>0</v>
      </c>
      <c r="E91" t="s">
        <v>401</v>
      </c>
      <c r="F91" t="s">
        <v>65</v>
      </c>
      <c r="G91" t="s">
        <v>86</v>
      </c>
      <c r="M91" t="s">
        <v>92</v>
      </c>
    </row>
    <row r="92" spans="1:13">
      <c r="A92" t="s">
        <v>621</v>
      </c>
      <c r="B92" t="s">
        <v>398</v>
      </c>
      <c r="C92" t="s">
        <v>400</v>
      </c>
      <c r="D92" t="s">
        <v>0</v>
      </c>
      <c r="E92" t="s">
        <v>401</v>
      </c>
      <c r="F92" t="s">
        <v>65</v>
      </c>
      <c r="G92" t="s">
        <v>171</v>
      </c>
      <c r="M92" t="s">
        <v>93</v>
      </c>
    </row>
    <row r="93" spans="1:13">
      <c r="A93" t="s">
        <v>712</v>
      </c>
      <c r="B93" t="s">
        <v>398</v>
      </c>
      <c r="C93" t="s">
        <v>400</v>
      </c>
      <c r="D93" t="s">
        <v>0</v>
      </c>
      <c r="E93" t="s">
        <v>401</v>
      </c>
      <c r="F93" t="s">
        <v>65</v>
      </c>
      <c r="G93" t="s">
        <v>87</v>
      </c>
      <c r="M93" t="s">
        <v>174</v>
      </c>
    </row>
    <row r="94" spans="1:13">
      <c r="A94" t="s">
        <v>713</v>
      </c>
      <c r="B94" t="s">
        <v>398</v>
      </c>
      <c r="C94" t="s">
        <v>400</v>
      </c>
      <c r="D94" t="s">
        <v>0</v>
      </c>
      <c r="E94" t="s">
        <v>401</v>
      </c>
      <c r="F94" t="s">
        <v>65</v>
      </c>
      <c r="G94" t="s">
        <v>324</v>
      </c>
      <c r="M94" t="s">
        <v>94</v>
      </c>
    </row>
    <row r="95" spans="1:13">
      <c r="A95" t="s">
        <v>714</v>
      </c>
      <c r="B95" t="s">
        <v>398</v>
      </c>
      <c r="C95" t="s">
        <v>400</v>
      </c>
      <c r="D95" t="s">
        <v>0</v>
      </c>
      <c r="E95" t="s">
        <v>401</v>
      </c>
      <c r="F95" t="s">
        <v>65</v>
      </c>
      <c r="G95" t="s">
        <v>6</v>
      </c>
      <c r="M95" t="s">
        <v>459</v>
      </c>
    </row>
    <row r="96" spans="1:13">
      <c r="A96" t="s">
        <v>493</v>
      </c>
      <c r="B96" t="s">
        <v>398</v>
      </c>
      <c r="C96" t="s">
        <v>400</v>
      </c>
      <c r="D96" t="s">
        <v>0</v>
      </c>
      <c r="E96" t="s">
        <v>434</v>
      </c>
      <c r="F96" t="s">
        <v>435</v>
      </c>
      <c r="G96" t="s">
        <v>277</v>
      </c>
      <c r="M96" t="s">
        <v>225</v>
      </c>
    </row>
    <row r="97" spans="1:13">
      <c r="A97" t="s">
        <v>661</v>
      </c>
      <c r="B97" t="s">
        <v>398</v>
      </c>
      <c r="C97" t="s">
        <v>400</v>
      </c>
      <c r="D97" t="s">
        <v>0</v>
      </c>
      <c r="E97" t="s">
        <v>401</v>
      </c>
      <c r="F97" t="s">
        <v>65</v>
      </c>
      <c r="G97" t="s">
        <v>7</v>
      </c>
      <c r="M97" t="s">
        <v>250</v>
      </c>
    </row>
    <row r="98" spans="1:13">
      <c r="A98" t="s">
        <v>424</v>
      </c>
      <c r="B98" t="s">
        <v>398</v>
      </c>
      <c r="C98" t="s">
        <v>400</v>
      </c>
      <c r="D98" t="s">
        <v>0</v>
      </c>
      <c r="E98" t="s">
        <v>406</v>
      </c>
      <c r="F98" t="s">
        <v>407</v>
      </c>
      <c r="G98" t="s">
        <v>8</v>
      </c>
      <c r="M98" t="s">
        <v>155</v>
      </c>
    </row>
    <row r="99" spans="1:13">
      <c r="A99" t="s">
        <v>668</v>
      </c>
      <c r="B99" t="s">
        <v>398</v>
      </c>
      <c r="C99" t="s">
        <v>400</v>
      </c>
      <c r="D99" t="s">
        <v>0</v>
      </c>
      <c r="E99" t="s">
        <v>401</v>
      </c>
      <c r="F99" t="s">
        <v>65</v>
      </c>
      <c r="G99" t="s">
        <v>43</v>
      </c>
      <c r="M99" t="s">
        <v>226</v>
      </c>
    </row>
    <row r="100" spans="1:13">
      <c r="A100" t="s">
        <v>662</v>
      </c>
      <c r="B100" t="s">
        <v>398</v>
      </c>
      <c r="C100" t="s">
        <v>400</v>
      </c>
      <c r="D100" t="s">
        <v>0</v>
      </c>
      <c r="E100" t="s">
        <v>401</v>
      </c>
      <c r="F100" t="s">
        <v>65</v>
      </c>
      <c r="G100" t="s">
        <v>9</v>
      </c>
      <c r="M100" t="s">
        <v>95</v>
      </c>
    </row>
    <row r="101" spans="1:13">
      <c r="A101" t="s">
        <v>622</v>
      </c>
      <c r="B101" t="s">
        <v>398</v>
      </c>
      <c r="C101" t="s">
        <v>400</v>
      </c>
      <c r="D101" t="s">
        <v>0</v>
      </c>
      <c r="E101" t="s">
        <v>401</v>
      </c>
      <c r="F101" t="s">
        <v>65</v>
      </c>
      <c r="G101" t="s">
        <v>306</v>
      </c>
      <c r="M101" t="s">
        <v>251</v>
      </c>
    </row>
    <row r="102" spans="1:13">
      <c r="A102" t="s">
        <v>715</v>
      </c>
      <c r="B102" t="s">
        <v>398</v>
      </c>
      <c r="C102" t="s">
        <v>400</v>
      </c>
      <c r="D102" t="s">
        <v>0</v>
      </c>
      <c r="E102" t="s">
        <v>795</v>
      </c>
      <c r="F102" t="s">
        <v>435</v>
      </c>
      <c r="G102" t="s">
        <v>153</v>
      </c>
      <c r="M102" t="s">
        <v>175</v>
      </c>
    </row>
    <row r="103" spans="1:13">
      <c r="A103" t="s">
        <v>425</v>
      </c>
      <c r="B103" t="s">
        <v>398</v>
      </c>
      <c r="C103" t="s">
        <v>400</v>
      </c>
      <c r="D103" t="s">
        <v>0</v>
      </c>
      <c r="E103" t="s">
        <v>406</v>
      </c>
      <c r="F103" t="s">
        <v>407</v>
      </c>
      <c r="G103" t="s">
        <v>329</v>
      </c>
      <c r="M103" t="s">
        <v>96</v>
      </c>
    </row>
    <row r="104" spans="1:13">
      <c r="A104" t="s">
        <v>426</v>
      </c>
      <c r="B104" t="s">
        <v>398</v>
      </c>
      <c r="C104" t="s">
        <v>400</v>
      </c>
      <c r="D104" t="s">
        <v>0</v>
      </c>
      <c r="E104" t="s">
        <v>406</v>
      </c>
      <c r="F104" t="s">
        <v>407</v>
      </c>
      <c r="G104" t="s">
        <v>88</v>
      </c>
      <c r="M104" t="s">
        <v>12</v>
      </c>
    </row>
    <row r="105" spans="1:13">
      <c r="A105" t="s">
        <v>494</v>
      </c>
      <c r="B105" t="s">
        <v>398</v>
      </c>
      <c r="C105" t="s">
        <v>400</v>
      </c>
      <c r="D105" t="s">
        <v>0</v>
      </c>
      <c r="E105" t="s">
        <v>434</v>
      </c>
      <c r="F105" t="s">
        <v>435</v>
      </c>
      <c r="G105" t="s">
        <v>154</v>
      </c>
      <c r="M105" t="s">
        <v>137</v>
      </c>
    </row>
    <row r="106" spans="1:13">
      <c r="A106" t="s">
        <v>483</v>
      </c>
      <c r="B106" t="s">
        <v>398</v>
      </c>
      <c r="C106" t="s">
        <v>400</v>
      </c>
      <c r="D106" t="s">
        <v>0</v>
      </c>
      <c r="E106" t="s">
        <v>434</v>
      </c>
      <c r="F106" t="s">
        <v>435</v>
      </c>
      <c r="G106" t="s">
        <v>147</v>
      </c>
      <c r="M106" t="s">
        <v>13</v>
      </c>
    </row>
    <row r="107" spans="1:13">
      <c r="A107" t="s">
        <v>623</v>
      </c>
      <c r="B107" t="s">
        <v>398</v>
      </c>
      <c r="C107" t="s">
        <v>400</v>
      </c>
      <c r="D107" t="s">
        <v>0</v>
      </c>
      <c r="E107" t="s">
        <v>401</v>
      </c>
      <c r="F107" t="s">
        <v>65</v>
      </c>
      <c r="G107" t="s">
        <v>172</v>
      </c>
      <c r="M107" t="s">
        <v>238</v>
      </c>
    </row>
    <row r="108" spans="1:13">
      <c r="A108" t="s">
        <v>716</v>
      </c>
      <c r="B108" t="s">
        <v>398</v>
      </c>
      <c r="C108" t="s">
        <v>400</v>
      </c>
      <c r="D108" t="s">
        <v>0</v>
      </c>
      <c r="E108" t="s">
        <v>406</v>
      </c>
      <c r="F108" t="s">
        <v>407</v>
      </c>
      <c r="G108" t="s">
        <v>304</v>
      </c>
      <c r="M108" t="s">
        <v>14</v>
      </c>
    </row>
    <row r="109" spans="1:13">
      <c r="A109" t="s">
        <v>427</v>
      </c>
      <c r="B109" t="s">
        <v>398</v>
      </c>
      <c r="C109" t="s">
        <v>400</v>
      </c>
      <c r="D109" t="s">
        <v>0</v>
      </c>
      <c r="E109" t="s">
        <v>406</v>
      </c>
      <c r="F109" t="s">
        <v>407</v>
      </c>
      <c r="G109" t="s">
        <v>10</v>
      </c>
      <c r="M109" t="s">
        <v>97</v>
      </c>
    </row>
    <row r="110" spans="1:13">
      <c r="A110" t="s">
        <v>598</v>
      </c>
      <c r="B110" t="s">
        <v>398</v>
      </c>
      <c r="C110" t="s">
        <v>400</v>
      </c>
      <c r="D110" t="s">
        <v>0</v>
      </c>
      <c r="E110" t="s">
        <v>419</v>
      </c>
      <c r="F110" t="s">
        <v>42</v>
      </c>
      <c r="G110" t="s">
        <v>136</v>
      </c>
      <c r="M110" t="s">
        <v>68</v>
      </c>
    </row>
    <row r="111" spans="1:13">
      <c r="A111" t="s">
        <v>717</v>
      </c>
      <c r="B111" t="s">
        <v>398</v>
      </c>
      <c r="C111" t="s">
        <v>400</v>
      </c>
      <c r="D111" t="s">
        <v>0</v>
      </c>
      <c r="E111" t="s">
        <v>406</v>
      </c>
      <c r="F111" t="s">
        <v>407</v>
      </c>
      <c r="G111" t="s">
        <v>296</v>
      </c>
      <c r="M111" t="s">
        <v>176</v>
      </c>
    </row>
    <row r="112" spans="1:13">
      <c r="A112" t="s">
        <v>428</v>
      </c>
      <c r="B112" t="s">
        <v>398</v>
      </c>
      <c r="C112" t="s">
        <v>400</v>
      </c>
      <c r="D112" t="s">
        <v>0</v>
      </c>
      <c r="E112" t="s">
        <v>406</v>
      </c>
      <c r="F112" t="s">
        <v>407</v>
      </c>
      <c r="G112" t="s">
        <v>11</v>
      </c>
      <c r="M112" t="s">
        <v>98</v>
      </c>
    </row>
    <row r="113" spans="1:13">
      <c r="A113" t="s">
        <v>599</v>
      </c>
      <c r="B113" t="s">
        <v>398</v>
      </c>
      <c r="C113" t="s">
        <v>400</v>
      </c>
      <c r="D113" t="s">
        <v>0</v>
      </c>
      <c r="E113" t="s">
        <v>419</v>
      </c>
      <c r="F113" t="s">
        <v>42</v>
      </c>
      <c r="G113" t="s">
        <v>89</v>
      </c>
      <c r="M113" t="s">
        <v>252</v>
      </c>
    </row>
    <row r="114" spans="1:13">
      <c r="A114" t="s">
        <v>624</v>
      </c>
      <c r="B114" t="s">
        <v>398</v>
      </c>
      <c r="C114" t="s">
        <v>400</v>
      </c>
      <c r="D114" t="s">
        <v>0</v>
      </c>
      <c r="E114" t="s">
        <v>401</v>
      </c>
      <c r="F114" t="s">
        <v>65</v>
      </c>
      <c r="G114" t="s">
        <v>224</v>
      </c>
      <c r="M114" t="s">
        <v>15</v>
      </c>
    </row>
    <row r="115" spans="1:13">
      <c r="A115" t="s">
        <v>718</v>
      </c>
      <c r="B115" t="s">
        <v>398</v>
      </c>
      <c r="C115" t="s">
        <v>400</v>
      </c>
      <c r="D115" t="s">
        <v>0</v>
      </c>
      <c r="E115" t="s">
        <v>401</v>
      </c>
      <c r="F115" t="s">
        <v>65</v>
      </c>
      <c r="G115" t="s">
        <v>173</v>
      </c>
      <c r="M115" t="s">
        <v>54</v>
      </c>
    </row>
    <row r="116" spans="1:13">
      <c r="A116" t="s">
        <v>429</v>
      </c>
      <c r="B116" t="s">
        <v>398</v>
      </c>
      <c r="C116" t="s">
        <v>400</v>
      </c>
      <c r="D116" t="s">
        <v>0</v>
      </c>
      <c r="E116" t="s">
        <v>406</v>
      </c>
      <c r="F116" t="s">
        <v>407</v>
      </c>
      <c r="G116" t="s">
        <v>90</v>
      </c>
      <c r="M116" t="s">
        <v>16</v>
      </c>
    </row>
    <row r="117" spans="1:13">
      <c r="A117" t="s">
        <v>489</v>
      </c>
      <c r="B117" t="s">
        <v>398</v>
      </c>
      <c r="C117" t="s">
        <v>400</v>
      </c>
      <c r="D117" t="s">
        <v>0</v>
      </c>
      <c r="E117" t="s">
        <v>434</v>
      </c>
      <c r="F117" t="s">
        <v>435</v>
      </c>
      <c r="G117" t="s">
        <v>278</v>
      </c>
      <c r="M117" t="s">
        <v>17</v>
      </c>
    </row>
    <row r="118" spans="1:13">
      <c r="A118" t="s">
        <v>719</v>
      </c>
      <c r="B118" t="s">
        <v>398</v>
      </c>
      <c r="C118" t="s">
        <v>400</v>
      </c>
      <c r="D118" t="s">
        <v>0</v>
      </c>
      <c r="E118" t="s">
        <v>401</v>
      </c>
      <c r="F118" t="s">
        <v>65</v>
      </c>
      <c r="G118" t="s">
        <v>328</v>
      </c>
      <c r="M118" t="s">
        <v>99</v>
      </c>
    </row>
    <row r="119" spans="1:13">
      <c r="A119" t="s">
        <v>720</v>
      </c>
      <c r="B119" t="s">
        <v>398</v>
      </c>
      <c r="C119" t="s">
        <v>400</v>
      </c>
      <c r="D119" t="s">
        <v>0</v>
      </c>
      <c r="E119" t="s">
        <v>406</v>
      </c>
      <c r="F119" t="s">
        <v>407</v>
      </c>
      <c r="G119" t="s">
        <v>91</v>
      </c>
      <c r="M119" t="s">
        <v>18</v>
      </c>
    </row>
    <row r="120" spans="1:13">
      <c r="A120" t="s">
        <v>430</v>
      </c>
      <c r="B120" t="s">
        <v>398</v>
      </c>
      <c r="C120" t="s">
        <v>400</v>
      </c>
      <c r="D120" t="s">
        <v>0</v>
      </c>
      <c r="E120" t="s">
        <v>406</v>
      </c>
      <c r="F120" t="s">
        <v>407</v>
      </c>
      <c r="G120" t="s">
        <v>92</v>
      </c>
      <c r="M120" t="s">
        <v>55</v>
      </c>
    </row>
    <row r="121" spans="1:13">
      <c r="A121" t="s">
        <v>535</v>
      </c>
      <c r="B121" t="s">
        <v>398</v>
      </c>
      <c r="C121" t="s">
        <v>400</v>
      </c>
      <c r="D121" t="s">
        <v>0</v>
      </c>
      <c r="E121" t="s">
        <v>401</v>
      </c>
      <c r="F121" t="s">
        <v>65</v>
      </c>
      <c r="G121" t="s">
        <v>93</v>
      </c>
      <c r="M121" t="s">
        <v>19</v>
      </c>
    </row>
    <row r="122" spans="1:13">
      <c r="A122" t="s">
        <v>536</v>
      </c>
      <c r="B122" t="s">
        <v>398</v>
      </c>
      <c r="C122" t="s">
        <v>400</v>
      </c>
      <c r="D122" t="s">
        <v>0</v>
      </c>
      <c r="E122" t="s">
        <v>401</v>
      </c>
      <c r="F122" t="s">
        <v>65</v>
      </c>
      <c r="G122" t="s">
        <v>174</v>
      </c>
      <c r="M122" t="s">
        <v>20</v>
      </c>
    </row>
    <row r="123" spans="1:13">
      <c r="A123" t="s">
        <v>663</v>
      </c>
      <c r="B123" t="s">
        <v>398</v>
      </c>
      <c r="C123" t="s">
        <v>400</v>
      </c>
      <c r="D123" t="s">
        <v>0</v>
      </c>
      <c r="E123" t="s">
        <v>401</v>
      </c>
      <c r="F123" t="s">
        <v>65</v>
      </c>
      <c r="G123" t="s">
        <v>94</v>
      </c>
      <c r="M123" t="s">
        <v>177</v>
      </c>
    </row>
    <row r="124" spans="1:13">
      <c r="A124" t="s">
        <v>458</v>
      </c>
      <c r="B124" t="s">
        <v>398</v>
      </c>
      <c r="C124" t="s">
        <v>400</v>
      </c>
      <c r="D124" t="s">
        <v>0</v>
      </c>
      <c r="E124" t="s">
        <v>455</v>
      </c>
      <c r="F124" t="s">
        <v>456</v>
      </c>
      <c r="G124" t="s">
        <v>459</v>
      </c>
      <c r="M124" t="s">
        <v>21</v>
      </c>
    </row>
    <row r="125" spans="1:13">
      <c r="A125" t="s">
        <v>537</v>
      </c>
      <c r="B125" t="s">
        <v>398</v>
      </c>
      <c r="C125" t="s">
        <v>400</v>
      </c>
      <c r="D125" t="s">
        <v>0</v>
      </c>
      <c r="E125" t="s">
        <v>401</v>
      </c>
      <c r="F125" t="s">
        <v>65</v>
      </c>
      <c r="G125" t="s">
        <v>225</v>
      </c>
      <c r="M125" t="s">
        <v>178</v>
      </c>
    </row>
    <row r="126" spans="1:13">
      <c r="A126" t="s">
        <v>721</v>
      </c>
      <c r="B126" t="s">
        <v>398</v>
      </c>
      <c r="C126" t="s">
        <v>400</v>
      </c>
      <c r="D126" t="s">
        <v>0</v>
      </c>
      <c r="E126" t="s">
        <v>452</v>
      </c>
      <c r="F126" t="s">
        <v>44</v>
      </c>
      <c r="G126" t="s">
        <v>250</v>
      </c>
      <c r="M126" t="s">
        <v>227</v>
      </c>
    </row>
    <row r="127" spans="1:13">
      <c r="A127" t="s">
        <v>495</v>
      </c>
      <c r="B127" t="s">
        <v>398</v>
      </c>
      <c r="C127" t="s">
        <v>400</v>
      </c>
      <c r="D127" t="s">
        <v>0</v>
      </c>
      <c r="E127" t="s">
        <v>434</v>
      </c>
      <c r="F127" t="s">
        <v>435</v>
      </c>
      <c r="G127" t="s">
        <v>155</v>
      </c>
      <c r="M127" t="s">
        <v>156</v>
      </c>
    </row>
    <row r="128" spans="1:13">
      <c r="A128" t="s">
        <v>538</v>
      </c>
      <c r="B128" t="s">
        <v>398</v>
      </c>
      <c r="C128" t="s">
        <v>400</v>
      </c>
      <c r="D128" t="s">
        <v>0</v>
      </c>
      <c r="E128" t="s">
        <v>401</v>
      </c>
      <c r="F128" t="s">
        <v>65</v>
      </c>
      <c r="G128" t="s">
        <v>226</v>
      </c>
      <c r="M128" t="s">
        <v>300</v>
      </c>
    </row>
    <row r="129" spans="1:13">
      <c r="A129" t="s">
        <v>722</v>
      </c>
      <c r="B129" t="s">
        <v>398</v>
      </c>
      <c r="C129" t="s">
        <v>400</v>
      </c>
      <c r="D129" t="s">
        <v>0</v>
      </c>
      <c r="E129" t="s">
        <v>401</v>
      </c>
      <c r="F129" t="s">
        <v>65</v>
      </c>
      <c r="G129" t="s">
        <v>95</v>
      </c>
      <c r="M129" t="s">
        <v>253</v>
      </c>
    </row>
    <row r="130" spans="1:13">
      <c r="A130" t="s">
        <v>723</v>
      </c>
      <c r="B130" t="s">
        <v>398</v>
      </c>
      <c r="C130" t="s">
        <v>400</v>
      </c>
      <c r="D130" t="s">
        <v>0</v>
      </c>
      <c r="E130" t="s">
        <v>452</v>
      </c>
      <c r="F130" t="s">
        <v>44</v>
      </c>
      <c r="G130" t="s">
        <v>251</v>
      </c>
      <c r="M130" t="s">
        <v>279</v>
      </c>
    </row>
    <row r="131" spans="1:13">
      <c r="A131" t="s">
        <v>625</v>
      </c>
      <c r="B131" t="s">
        <v>398</v>
      </c>
      <c r="C131" t="s">
        <v>400</v>
      </c>
      <c r="D131" t="s">
        <v>0</v>
      </c>
      <c r="E131" t="s">
        <v>401</v>
      </c>
      <c r="F131" t="s">
        <v>65</v>
      </c>
      <c r="G131" t="s">
        <v>175</v>
      </c>
      <c r="M131" t="s">
        <v>179</v>
      </c>
    </row>
    <row r="132" spans="1:13">
      <c r="A132" t="s">
        <v>539</v>
      </c>
      <c r="B132" t="s">
        <v>398</v>
      </c>
      <c r="C132" t="s">
        <v>400</v>
      </c>
      <c r="D132" t="s">
        <v>0</v>
      </c>
      <c r="E132" t="s">
        <v>401</v>
      </c>
      <c r="F132" t="s">
        <v>65</v>
      </c>
      <c r="G132" t="s">
        <v>96</v>
      </c>
      <c r="M132" t="s">
        <v>239</v>
      </c>
    </row>
    <row r="133" spans="1:13">
      <c r="A133" t="s">
        <v>431</v>
      </c>
      <c r="B133" t="s">
        <v>398</v>
      </c>
      <c r="C133" t="s">
        <v>400</v>
      </c>
      <c r="D133" t="s">
        <v>0</v>
      </c>
      <c r="E133" t="s">
        <v>419</v>
      </c>
      <c r="F133" t="s">
        <v>42</v>
      </c>
      <c r="G133" t="s">
        <v>12</v>
      </c>
      <c r="M133" t="s">
        <v>313</v>
      </c>
    </row>
    <row r="134" spans="1:13">
      <c r="A134" t="s">
        <v>669</v>
      </c>
      <c r="B134" t="s">
        <v>398</v>
      </c>
      <c r="C134" t="s">
        <v>400</v>
      </c>
      <c r="D134" t="s">
        <v>0</v>
      </c>
      <c r="E134" t="s">
        <v>406</v>
      </c>
      <c r="F134" t="s">
        <v>407</v>
      </c>
      <c r="G134" t="s">
        <v>137</v>
      </c>
      <c r="M134" t="s">
        <v>320</v>
      </c>
    </row>
    <row r="135" spans="1:13">
      <c r="A135" t="s">
        <v>403</v>
      </c>
      <c r="B135" t="s">
        <v>398</v>
      </c>
      <c r="C135" t="s">
        <v>400</v>
      </c>
      <c r="D135" t="s">
        <v>0</v>
      </c>
      <c r="E135" t="s">
        <v>401</v>
      </c>
      <c r="F135" t="s">
        <v>65</v>
      </c>
      <c r="G135" t="s">
        <v>13</v>
      </c>
      <c r="M135" t="s">
        <v>461</v>
      </c>
    </row>
    <row r="136" spans="1:13">
      <c r="A136" t="s">
        <v>540</v>
      </c>
      <c r="B136" t="s">
        <v>398</v>
      </c>
      <c r="C136" t="s">
        <v>400</v>
      </c>
      <c r="D136" t="s">
        <v>0</v>
      </c>
      <c r="E136" t="s">
        <v>401</v>
      </c>
      <c r="F136" t="s">
        <v>65</v>
      </c>
      <c r="G136" t="s">
        <v>238</v>
      </c>
      <c r="M136" t="s">
        <v>317</v>
      </c>
    </row>
    <row r="137" spans="1:13">
      <c r="A137" t="s">
        <v>724</v>
      </c>
      <c r="B137" t="s">
        <v>398</v>
      </c>
      <c r="C137" t="s">
        <v>400</v>
      </c>
      <c r="D137" t="s">
        <v>0</v>
      </c>
      <c r="E137" t="s">
        <v>401</v>
      </c>
      <c r="F137" t="s">
        <v>65</v>
      </c>
      <c r="G137" t="s">
        <v>14</v>
      </c>
      <c r="M137" t="s">
        <v>22</v>
      </c>
    </row>
    <row r="138" spans="1:13">
      <c r="A138" t="s">
        <v>432</v>
      </c>
      <c r="B138" t="s">
        <v>398</v>
      </c>
      <c r="C138" t="s">
        <v>400</v>
      </c>
      <c r="D138" t="s">
        <v>0</v>
      </c>
      <c r="E138" t="s">
        <v>401</v>
      </c>
      <c r="F138" t="s">
        <v>65</v>
      </c>
      <c r="G138" t="s">
        <v>97</v>
      </c>
      <c r="M138" t="s">
        <v>100</v>
      </c>
    </row>
    <row r="139" spans="1:13">
      <c r="A139" t="s">
        <v>541</v>
      </c>
      <c r="B139" t="s">
        <v>398</v>
      </c>
      <c r="C139" t="s">
        <v>400</v>
      </c>
      <c r="D139" t="s">
        <v>0</v>
      </c>
      <c r="E139" t="s">
        <v>401</v>
      </c>
      <c r="F139" t="s">
        <v>65</v>
      </c>
      <c r="G139" t="s">
        <v>68</v>
      </c>
      <c r="M139" t="s">
        <v>254</v>
      </c>
    </row>
    <row r="140" spans="1:13">
      <c r="A140" t="s">
        <v>542</v>
      </c>
      <c r="B140" t="s">
        <v>398</v>
      </c>
      <c r="C140" t="s">
        <v>400</v>
      </c>
      <c r="D140" t="s">
        <v>0</v>
      </c>
      <c r="E140" t="s">
        <v>401</v>
      </c>
      <c r="F140" t="s">
        <v>65</v>
      </c>
      <c r="G140" t="s">
        <v>176</v>
      </c>
      <c r="M140" t="s">
        <v>266</v>
      </c>
    </row>
    <row r="141" spans="1:13">
      <c r="A141" t="s">
        <v>725</v>
      </c>
      <c r="B141" t="s">
        <v>398</v>
      </c>
      <c r="C141" t="s">
        <v>400</v>
      </c>
      <c r="D141" t="s">
        <v>0</v>
      </c>
      <c r="E141" t="s">
        <v>401</v>
      </c>
      <c r="F141" t="s">
        <v>65</v>
      </c>
      <c r="G141" t="s">
        <v>98</v>
      </c>
      <c r="M141" t="s">
        <v>101</v>
      </c>
    </row>
    <row r="142" spans="1:13">
      <c r="A142" t="s">
        <v>671</v>
      </c>
      <c r="B142" t="s">
        <v>398</v>
      </c>
      <c r="C142" t="s">
        <v>400</v>
      </c>
      <c r="D142" t="s">
        <v>0</v>
      </c>
      <c r="E142" t="s">
        <v>455</v>
      </c>
      <c r="F142" t="s">
        <v>456</v>
      </c>
      <c r="G142" t="s">
        <v>252</v>
      </c>
      <c r="M142" t="s">
        <v>148</v>
      </c>
    </row>
    <row r="143" spans="1:13">
      <c r="A143" t="s">
        <v>543</v>
      </c>
      <c r="B143" t="s">
        <v>398</v>
      </c>
      <c r="C143" t="s">
        <v>400</v>
      </c>
      <c r="D143" t="s">
        <v>0</v>
      </c>
      <c r="E143" t="s">
        <v>401</v>
      </c>
      <c r="F143" t="s">
        <v>65</v>
      </c>
      <c r="G143" t="s">
        <v>15</v>
      </c>
      <c r="M143" t="s">
        <v>102</v>
      </c>
    </row>
    <row r="144" spans="1:13">
      <c r="A144" t="s">
        <v>484</v>
      </c>
      <c r="B144" t="s">
        <v>398</v>
      </c>
      <c r="C144" t="s">
        <v>400</v>
      </c>
      <c r="D144" t="s">
        <v>0</v>
      </c>
      <c r="E144" t="s">
        <v>434</v>
      </c>
      <c r="F144" t="s">
        <v>435</v>
      </c>
      <c r="G144" t="s">
        <v>54</v>
      </c>
      <c r="M144" t="s">
        <v>180</v>
      </c>
    </row>
    <row r="145" spans="1:13">
      <c r="A145" t="s">
        <v>664</v>
      </c>
      <c r="B145" t="s">
        <v>398</v>
      </c>
      <c r="C145" t="s">
        <v>400</v>
      </c>
      <c r="D145" t="s">
        <v>0</v>
      </c>
      <c r="E145" t="s">
        <v>401</v>
      </c>
      <c r="F145" t="s">
        <v>65</v>
      </c>
      <c r="G145" t="s">
        <v>16</v>
      </c>
      <c r="M145" t="s">
        <v>322</v>
      </c>
    </row>
    <row r="146" spans="1:13">
      <c r="A146" t="s">
        <v>544</v>
      </c>
      <c r="B146" t="s">
        <v>398</v>
      </c>
      <c r="C146" t="s">
        <v>400</v>
      </c>
      <c r="D146" t="s">
        <v>0</v>
      </c>
      <c r="E146" t="s">
        <v>401</v>
      </c>
      <c r="F146" t="s">
        <v>65</v>
      </c>
      <c r="G146" t="s">
        <v>17</v>
      </c>
      <c r="M146" t="s">
        <v>315</v>
      </c>
    </row>
    <row r="147" spans="1:13">
      <c r="A147" t="s">
        <v>404</v>
      </c>
      <c r="B147" t="s">
        <v>398</v>
      </c>
      <c r="C147" t="s">
        <v>400</v>
      </c>
      <c r="D147" t="s">
        <v>0</v>
      </c>
      <c r="E147" t="s">
        <v>401</v>
      </c>
      <c r="F147" t="s">
        <v>65</v>
      </c>
      <c r="G147" t="s">
        <v>99</v>
      </c>
      <c r="M147" t="s">
        <v>240</v>
      </c>
    </row>
    <row r="148" spans="1:13">
      <c r="A148" t="s">
        <v>726</v>
      </c>
      <c r="B148" t="s">
        <v>398</v>
      </c>
      <c r="C148" t="s">
        <v>400</v>
      </c>
      <c r="D148" t="s">
        <v>0</v>
      </c>
      <c r="E148" t="s">
        <v>406</v>
      </c>
      <c r="F148" t="s">
        <v>407</v>
      </c>
      <c r="G148" t="s">
        <v>18</v>
      </c>
      <c r="M148" t="s">
        <v>268</v>
      </c>
    </row>
    <row r="149" spans="1:13">
      <c r="A149" t="s">
        <v>485</v>
      </c>
      <c r="B149" t="s">
        <v>398</v>
      </c>
      <c r="C149" t="s">
        <v>400</v>
      </c>
      <c r="D149" t="s">
        <v>0</v>
      </c>
      <c r="E149" t="s">
        <v>480</v>
      </c>
      <c r="F149" t="s">
        <v>51</v>
      </c>
      <c r="G149" t="s">
        <v>55</v>
      </c>
      <c r="M149" t="s">
        <v>228</v>
      </c>
    </row>
    <row r="150" spans="1:13">
      <c r="A150" t="s">
        <v>545</v>
      </c>
      <c r="B150" t="s">
        <v>398</v>
      </c>
      <c r="C150" t="s">
        <v>400</v>
      </c>
      <c r="D150" t="s">
        <v>0</v>
      </c>
      <c r="E150" t="s">
        <v>401</v>
      </c>
      <c r="F150" t="s">
        <v>65</v>
      </c>
      <c r="G150" t="s">
        <v>19</v>
      </c>
      <c r="M150" t="s">
        <v>103</v>
      </c>
    </row>
    <row r="151" spans="1:13">
      <c r="A151" t="s">
        <v>546</v>
      </c>
      <c r="B151" t="s">
        <v>398</v>
      </c>
      <c r="C151" t="s">
        <v>400</v>
      </c>
      <c r="D151" t="s">
        <v>0</v>
      </c>
      <c r="E151" t="s">
        <v>401</v>
      </c>
      <c r="F151" t="s">
        <v>65</v>
      </c>
      <c r="G151" t="s">
        <v>20</v>
      </c>
      <c r="M151" t="s">
        <v>104</v>
      </c>
    </row>
    <row r="152" spans="1:13">
      <c r="A152" t="s">
        <v>727</v>
      </c>
      <c r="B152" t="s">
        <v>398</v>
      </c>
      <c r="C152" t="s">
        <v>400</v>
      </c>
      <c r="D152" t="s">
        <v>0</v>
      </c>
      <c r="E152" t="s">
        <v>401</v>
      </c>
      <c r="F152" t="s">
        <v>65</v>
      </c>
      <c r="G152" t="s">
        <v>177</v>
      </c>
      <c r="M152" t="s">
        <v>241</v>
      </c>
    </row>
    <row r="153" spans="1:13">
      <c r="A153" t="s">
        <v>728</v>
      </c>
      <c r="B153" t="s">
        <v>398</v>
      </c>
      <c r="C153" t="s">
        <v>400</v>
      </c>
      <c r="D153" t="s">
        <v>0</v>
      </c>
      <c r="E153" t="s">
        <v>401</v>
      </c>
      <c r="F153" t="s">
        <v>65</v>
      </c>
      <c r="G153" t="s">
        <v>21</v>
      </c>
      <c r="M153" t="s">
        <v>23</v>
      </c>
    </row>
    <row r="154" spans="1:13">
      <c r="A154" t="s">
        <v>626</v>
      </c>
      <c r="B154" t="s">
        <v>398</v>
      </c>
      <c r="C154" t="s">
        <v>400</v>
      </c>
      <c r="D154" t="s">
        <v>0</v>
      </c>
      <c r="E154" t="s">
        <v>401</v>
      </c>
      <c r="F154" t="s">
        <v>65</v>
      </c>
      <c r="G154" t="s">
        <v>178</v>
      </c>
      <c r="M154" t="s">
        <v>255</v>
      </c>
    </row>
    <row r="155" spans="1:13">
      <c r="A155" t="s">
        <v>729</v>
      </c>
      <c r="B155" t="s">
        <v>398</v>
      </c>
      <c r="C155" t="s">
        <v>400</v>
      </c>
      <c r="D155" t="s">
        <v>0</v>
      </c>
      <c r="E155" t="s">
        <v>401</v>
      </c>
      <c r="F155" t="s">
        <v>65</v>
      </c>
      <c r="G155" t="s">
        <v>227</v>
      </c>
      <c r="M155" t="s">
        <v>237</v>
      </c>
    </row>
    <row r="156" spans="1:13">
      <c r="A156" t="s">
        <v>672</v>
      </c>
      <c r="B156" t="s">
        <v>398</v>
      </c>
      <c r="C156" t="s">
        <v>400</v>
      </c>
      <c r="D156" t="s">
        <v>0</v>
      </c>
      <c r="E156" t="s">
        <v>480</v>
      </c>
      <c r="F156" t="s">
        <v>51</v>
      </c>
      <c r="G156" t="s">
        <v>156</v>
      </c>
      <c r="M156" t="s">
        <v>105</v>
      </c>
    </row>
    <row r="157" spans="1:13">
      <c r="A157" t="s">
        <v>627</v>
      </c>
      <c r="B157" t="s">
        <v>398</v>
      </c>
      <c r="C157" t="s">
        <v>400</v>
      </c>
      <c r="D157" t="s">
        <v>0</v>
      </c>
      <c r="E157" t="s">
        <v>401</v>
      </c>
      <c r="F157" t="s">
        <v>65</v>
      </c>
      <c r="G157" t="s">
        <v>300</v>
      </c>
      <c r="M157" t="s">
        <v>106</v>
      </c>
    </row>
    <row r="158" spans="1:13">
      <c r="A158" t="s">
        <v>604</v>
      </c>
      <c r="B158" t="s">
        <v>398</v>
      </c>
      <c r="C158" t="s">
        <v>400</v>
      </c>
      <c r="D158" t="s">
        <v>0</v>
      </c>
      <c r="E158" t="s">
        <v>452</v>
      </c>
      <c r="F158" t="s">
        <v>44</v>
      </c>
      <c r="G158" t="s">
        <v>253</v>
      </c>
      <c r="M158" t="s">
        <v>149</v>
      </c>
    </row>
    <row r="159" spans="1:13">
      <c r="A159" t="s">
        <v>496</v>
      </c>
      <c r="B159" t="s">
        <v>398</v>
      </c>
      <c r="C159" t="s">
        <v>400</v>
      </c>
      <c r="D159" t="s">
        <v>0</v>
      </c>
      <c r="E159" t="s">
        <v>434</v>
      </c>
      <c r="F159" t="s">
        <v>435</v>
      </c>
      <c r="G159" t="s">
        <v>279</v>
      </c>
      <c r="M159" t="s">
        <v>233</v>
      </c>
    </row>
    <row r="160" spans="1:13">
      <c r="A160" t="s">
        <v>547</v>
      </c>
      <c r="B160" t="s">
        <v>398</v>
      </c>
      <c r="C160" t="s">
        <v>400</v>
      </c>
      <c r="D160" t="s">
        <v>0</v>
      </c>
      <c r="E160" t="s">
        <v>401</v>
      </c>
      <c r="F160" t="s">
        <v>65</v>
      </c>
      <c r="G160" t="s">
        <v>179</v>
      </c>
      <c r="M160" t="s">
        <v>321</v>
      </c>
    </row>
    <row r="161" spans="1:13">
      <c r="A161" t="s">
        <v>548</v>
      </c>
      <c r="B161" t="s">
        <v>398</v>
      </c>
      <c r="C161" t="s">
        <v>400</v>
      </c>
      <c r="D161" t="s">
        <v>0</v>
      </c>
      <c r="E161" t="s">
        <v>401</v>
      </c>
      <c r="F161" t="s">
        <v>65</v>
      </c>
      <c r="G161" t="s">
        <v>239</v>
      </c>
      <c r="M161" t="s">
        <v>24</v>
      </c>
    </row>
    <row r="162" spans="1:13">
      <c r="A162" t="s">
        <v>730</v>
      </c>
      <c r="B162" t="s">
        <v>398</v>
      </c>
      <c r="C162" t="s">
        <v>400</v>
      </c>
      <c r="D162" t="s">
        <v>0</v>
      </c>
      <c r="E162" t="s">
        <v>452</v>
      </c>
      <c r="F162" t="s">
        <v>44</v>
      </c>
      <c r="G162" t="s">
        <v>313</v>
      </c>
      <c r="M162" t="s">
        <v>316</v>
      </c>
    </row>
    <row r="163" spans="1:13">
      <c r="A163" t="s">
        <v>731</v>
      </c>
      <c r="B163" t="s">
        <v>398</v>
      </c>
      <c r="C163" t="s">
        <v>400</v>
      </c>
      <c r="D163" t="s">
        <v>0</v>
      </c>
      <c r="E163" t="s">
        <v>452</v>
      </c>
      <c r="F163" t="s">
        <v>44</v>
      </c>
      <c r="G163" t="s">
        <v>320</v>
      </c>
      <c r="M163" t="s">
        <v>107</v>
      </c>
    </row>
    <row r="164" spans="1:13">
      <c r="A164" t="s">
        <v>460</v>
      </c>
      <c r="B164" t="s">
        <v>398</v>
      </c>
      <c r="C164" t="s">
        <v>400</v>
      </c>
      <c r="D164" t="s">
        <v>0</v>
      </c>
      <c r="E164" t="s">
        <v>455</v>
      </c>
      <c r="F164" t="s">
        <v>456</v>
      </c>
      <c r="G164" t="s">
        <v>461</v>
      </c>
      <c r="M164" t="s">
        <v>108</v>
      </c>
    </row>
    <row r="165" spans="1:13">
      <c r="A165" t="s">
        <v>732</v>
      </c>
      <c r="B165" t="s">
        <v>398</v>
      </c>
      <c r="C165" t="s">
        <v>400</v>
      </c>
      <c r="D165" t="s">
        <v>0</v>
      </c>
      <c r="E165" t="s">
        <v>452</v>
      </c>
      <c r="F165" t="s">
        <v>44</v>
      </c>
      <c r="G165" t="s">
        <v>317</v>
      </c>
      <c r="M165" t="s">
        <v>263</v>
      </c>
    </row>
    <row r="166" spans="1:13">
      <c r="A166" t="s">
        <v>405</v>
      </c>
      <c r="B166" t="s">
        <v>398</v>
      </c>
      <c r="C166" t="s">
        <v>400</v>
      </c>
      <c r="D166" t="s">
        <v>0</v>
      </c>
      <c r="E166" t="s">
        <v>406</v>
      </c>
      <c r="F166" t="s">
        <v>407</v>
      </c>
      <c r="G166" t="s">
        <v>22</v>
      </c>
      <c r="M166" t="s">
        <v>318</v>
      </c>
    </row>
    <row r="167" spans="1:13">
      <c r="A167" t="s">
        <v>733</v>
      </c>
      <c r="B167" t="s">
        <v>398</v>
      </c>
      <c r="C167" t="s">
        <v>400</v>
      </c>
      <c r="D167" t="s">
        <v>0</v>
      </c>
      <c r="E167" t="s">
        <v>401</v>
      </c>
      <c r="F167" t="s">
        <v>65</v>
      </c>
      <c r="G167" t="s">
        <v>100</v>
      </c>
      <c r="M167" t="s">
        <v>276</v>
      </c>
    </row>
    <row r="168" spans="1:13">
      <c r="A168" t="s">
        <v>734</v>
      </c>
      <c r="B168" t="s">
        <v>398</v>
      </c>
      <c r="C168" t="s">
        <v>400</v>
      </c>
      <c r="D168" t="s">
        <v>0</v>
      </c>
      <c r="E168" t="s">
        <v>452</v>
      </c>
      <c r="F168" t="s">
        <v>44</v>
      </c>
      <c r="G168" t="s">
        <v>254</v>
      </c>
      <c r="M168" t="s">
        <v>323</v>
      </c>
    </row>
    <row r="169" spans="1:13">
      <c r="A169" t="s">
        <v>462</v>
      </c>
      <c r="B169" t="s">
        <v>398</v>
      </c>
      <c r="C169" t="s">
        <v>400</v>
      </c>
      <c r="D169" t="s">
        <v>0</v>
      </c>
      <c r="E169" t="s">
        <v>463</v>
      </c>
      <c r="F169" t="s">
        <v>464</v>
      </c>
      <c r="G169" t="s">
        <v>266</v>
      </c>
      <c r="M169" t="s">
        <v>298</v>
      </c>
    </row>
    <row r="170" spans="1:13">
      <c r="A170" t="s">
        <v>408</v>
      </c>
      <c r="B170" t="s">
        <v>398</v>
      </c>
      <c r="C170" t="s">
        <v>400</v>
      </c>
      <c r="D170" t="s">
        <v>0</v>
      </c>
      <c r="E170" t="s">
        <v>406</v>
      </c>
      <c r="F170" t="s">
        <v>407</v>
      </c>
      <c r="G170" t="s">
        <v>101</v>
      </c>
      <c r="M170" t="s">
        <v>242</v>
      </c>
    </row>
    <row r="171" spans="1:13">
      <c r="A171" t="s">
        <v>486</v>
      </c>
      <c r="B171" t="s">
        <v>398</v>
      </c>
      <c r="C171" t="s">
        <v>400</v>
      </c>
      <c r="D171" t="s">
        <v>0</v>
      </c>
      <c r="E171" t="s">
        <v>434</v>
      </c>
      <c r="F171" t="s">
        <v>435</v>
      </c>
      <c r="G171" t="s">
        <v>148</v>
      </c>
      <c r="M171" t="s">
        <v>109</v>
      </c>
    </row>
    <row r="172" spans="1:13">
      <c r="A172" t="s">
        <v>549</v>
      </c>
      <c r="B172" t="s">
        <v>398</v>
      </c>
      <c r="C172" t="s">
        <v>400</v>
      </c>
      <c r="D172" t="s">
        <v>0</v>
      </c>
      <c r="E172" t="s">
        <v>401</v>
      </c>
      <c r="F172" t="s">
        <v>65</v>
      </c>
      <c r="G172" t="s">
        <v>102</v>
      </c>
      <c r="M172" t="s">
        <v>229</v>
      </c>
    </row>
    <row r="173" spans="1:13">
      <c r="A173" t="s">
        <v>550</v>
      </c>
      <c r="B173" t="s">
        <v>398</v>
      </c>
      <c r="C173" t="s">
        <v>400</v>
      </c>
      <c r="D173" t="s">
        <v>0</v>
      </c>
      <c r="E173" t="s">
        <v>401</v>
      </c>
      <c r="F173" t="s">
        <v>65</v>
      </c>
      <c r="G173" t="s">
        <v>180</v>
      </c>
      <c r="M173" t="s">
        <v>69</v>
      </c>
    </row>
    <row r="174" spans="1:13">
      <c r="A174" t="s">
        <v>735</v>
      </c>
      <c r="B174" t="s">
        <v>398</v>
      </c>
      <c r="C174" t="s">
        <v>400</v>
      </c>
      <c r="D174" t="s">
        <v>0</v>
      </c>
      <c r="E174" t="s">
        <v>452</v>
      </c>
      <c r="F174" t="s">
        <v>44</v>
      </c>
      <c r="G174" t="s">
        <v>322</v>
      </c>
      <c r="M174" t="s">
        <v>243</v>
      </c>
    </row>
    <row r="175" spans="1:13">
      <c r="A175" t="s">
        <v>736</v>
      </c>
      <c r="B175" t="s">
        <v>398</v>
      </c>
      <c r="C175" t="s">
        <v>400</v>
      </c>
      <c r="D175" t="s">
        <v>0</v>
      </c>
      <c r="E175" t="s">
        <v>452</v>
      </c>
      <c r="F175" t="s">
        <v>44</v>
      </c>
      <c r="G175" t="s">
        <v>315</v>
      </c>
      <c r="M175" t="s">
        <v>181</v>
      </c>
    </row>
    <row r="176" spans="1:13">
      <c r="A176" t="s">
        <v>628</v>
      </c>
      <c r="B176" t="s">
        <v>398</v>
      </c>
      <c r="C176" t="s">
        <v>400</v>
      </c>
      <c r="D176" t="s">
        <v>0</v>
      </c>
      <c r="E176" t="s">
        <v>401</v>
      </c>
      <c r="F176" t="s">
        <v>65</v>
      </c>
      <c r="G176" t="s">
        <v>240</v>
      </c>
      <c r="M176" t="s">
        <v>182</v>
      </c>
    </row>
    <row r="177" spans="1:13">
      <c r="A177" t="s">
        <v>551</v>
      </c>
      <c r="B177" t="s">
        <v>398</v>
      </c>
      <c r="C177" t="s">
        <v>400</v>
      </c>
      <c r="D177" t="s">
        <v>0</v>
      </c>
      <c r="E177" t="s">
        <v>401</v>
      </c>
      <c r="F177" t="s">
        <v>65</v>
      </c>
      <c r="G177" t="s">
        <v>268</v>
      </c>
      <c r="M177" t="s">
        <v>293</v>
      </c>
    </row>
    <row r="178" spans="1:13">
      <c r="A178" t="s">
        <v>552</v>
      </c>
      <c r="B178" t="s">
        <v>398</v>
      </c>
      <c r="C178" t="s">
        <v>400</v>
      </c>
      <c r="D178" t="s">
        <v>0</v>
      </c>
      <c r="E178" t="s">
        <v>401</v>
      </c>
      <c r="F178" t="s">
        <v>65</v>
      </c>
      <c r="G178" t="s">
        <v>228</v>
      </c>
      <c r="M178" t="s">
        <v>244</v>
      </c>
    </row>
    <row r="179" spans="1:13">
      <c r="A179" t="s">
        <v>665</v>
      </c>
      <c r="B179" t="s">
        <v>398</v>
      </c>
      <c r="C179" t="s">
        <v>400</v>
      </c>
      <c r="D179" t="s">
        <v>0</v>
      </c>
      <c r="E179" t="s">
        <v>401</v>
      </c>
      <c r="F179" t="s">
        <v>65</v>
      </c>
      <c r="G179" t="s">
        <v>103</v>
      </c>
      <c r="M179" t="s">
        <v>183</v>
      </c>
    </row>
    <row r="180" spans="1:13">
      <c r="A180" t="s">
        <v>553</v>
      </c>
      <c r="B180" t="s">
        <v>398</v>
      </c>
      <c r="C180" t="s">
        <v>400</v>
      </c>
      <c r="D180" t="s">
        <v>0</v>
      </c>
      <c r="E180" t="s">
        <v>401</v>
      </c>
      <c r="F180" t="s">
        <v>65</v>
      </c>
      <c r="G180" t="s">
        <v>104</v>
      </c>
      <c r="M180" t="s">
        <v>110</v>
      </c>
    </row>
    <row r="181" spans="1:13">
      <c r="A181" t="s">
        <v>629</v>
      </c>
      <c r="B181" t="s">
        <v>398</v>
      </c>
      <c r="C181" t="s">
        <v>400</v>
      </c>
      <c r="D181" t="s">
        <v>0</v>
      </c>
      <c r="E181" t="s">
        <v>401</v>
      </c>
      <c r="F181" t="s">
        <v>65</v>
      </c>
      <c r="G181" t="s">
        <v>241</v>
      </c>
      <c r="M181" t="s">
        <v>217</v>
      </c>
    </row>
    <row r="182" spans="1:13">
      <c r="A182" t="s">
        <v>554</v>
      </c>
      <c r="B182" t="s">
        <v>398</v>
      </c>
      <c r="C182" t="s">
        <v>400</v>
      </c>
      <c r="D182" t="s">
        <v>0</v>
      </c>
      <c r="E182" t="s">
        <v>401</v>
      </c>
      <c r="F182" t="s">
        <v>65</v>
      </c>
      <c r="G182" t="s">
        <v>23</v>
      </c>
      <c r="M182" t="s">
        <v>686</v>
      </c>
    </row>
    <row r="183" spans="1:13">
      <c r="A183" t="s">
        <v>737</v>
      </c>
      <c r="B183" t="s">
        <v>398</v>
      </c>
      <c r="C183" t="s">
        <v>400</v>
      </c>
      <c r="D183" t="s">
        <v>0</v>
      </c>
      <c r="E183" t="s">
        <v>452</v>
      </c>
      <c r="F183" t="s">
        <v>44</v>
      </c>
      <c r="G183" t="s">
        <v>255</v>
      </c>
      <c r="M183" t="s">
        <v>280</v>
      </c>
    </row>
    <row r="184" spans="1:13">
      <c r="A184" t="s">
        <v>497</v>
      </c>
      <c r="B184" t="s">
        <v>398</v>
      </c>
      <c r="C184" t="s">
        <v>400</v>
      </c>
      <c r="D184" t="s">
        <v>0</v>
      </c>
      <c r="E184" t="s">
        <v>434</v>
      </c>
      <c r="F184" t="s">
        <v>435</v>
      </c>
      <c r="G184" t="s">
        <v>237</v>
      </c>
      <c r="M184" t="s">
        <v>25</v>
      </c>
    </row>
    <row r="185" spans="1:13">
      <c r="A185" t="s">
        <v>409</v>
      </c>
      <c r="B185" t="s">
        <v>398</v>
      </c>
      <c r="C185" t="s">
        <v>400</v>
      </c>
      <c r="D185" t="s">
        <v>0</v>
      </c>
      <c r="E185" t="s">
        <v>406</v>
      </c>
      <c r="F185" t="s">
        <v>407</v>
      </c>
      <c r="G185" t="s">
        <v>105</v>
      </c>
      <c r="M185" t="s">
        <v>157</v>
      </c>
    </row>
    <row r="186" spans="1:13">
      <c r="A186" t="s">
        <v>738</v>
      </c>
      <c r="B186" t="s">
        <v>398</v>
      </c>
      <c r="C186" t="s">
        <v>400</v>
      </c>
      <c r="D186" t="s">
        <v>0</v>
      </c>
      <c r="E186" t="s">
        <v>401</v>
      </c>
      <c r="F186" t="s">
        <v>65</v>
      </c>
      <c r="G186" t="s">
        <v>106</v>
      </c>
      <c r="M186" t="s">
        <v>111</v>
      </c>
    </row>
    <row r="187" spans="1:13">
      <c r="A187" t="s">
        <v>487</v>
      </c>
      <c r="B187" t="s">
        <v>398</v>
      </c>
      <c r="C187" t="s">
        <v>400</v>
      </c>
      <c r="D187" t="s">
        <v>0</v>
      </c>
      <c r="E187" t="s">
        <v>434</v>
      </c>
      <c r="F187" t="s">
        <v>435</v>
      </c>
      <c r="G187" t="s">
        <v>149</v>
      </c>
      <c r="M187" t="s">
        <v>184</v>
      </c>
    </row>
    <row r="188" spans="1:13">
      <c r="A188" t="s">
        <v>433</v>
      </c>
      <c r="B188" t="s">
        <v>398</v>
      </c>
      <c r="C188" t="s">
        <v>400</v>
      </c>
      <c r="D188" t="s">
        <v>0</v>
      </c>
      <c r="E188" t="s">
        <v>434</v>
      </c>
      <c r="F188" t="s">
        <v>435</v>
      </c>
      <c r="G188" t="s">
        <v>233</v>
      </c>
      <c r="M188" t="s">
        <v>281</v>
      </c>
    </row>
    <row r="189" spans="1:13">
      <c r="A189" t="s">
        <v>739</v>
      </c>
      <c r="B189" t="s">
        <v>398</v>
      </c>
      <c r="C189" t="s">
        <v>400</v>
      </c>
      <c r="D189" t="s">
        <v>0</v>
      </c>
      <c r="E189" t="s">
        <v>452</v>
      </c>
      <c r="F189" t="s">
        <v>44</v>
      </c>
      <c r="G189" t="s">
        <v>321</v>
      </c>
      <c r="M189" t="s">
        <v>138</v>
      </c>
    </row>
    <row r="190" spans="1:13">
      <c r="A190" t="s">
        <v>555</v>
      </c>
      <c r="B190" t="s">
        <v>398</v>
      </c>
      <c r="C190" t="s">
        <v>400</v>
      </c>
      <c r="D190" t="s">
        <v>0</v>
      </c>
      <c r="E190" t="s">
        <v>401</v>
      </c>
      <c r="F190" t="s">
        <v>65</v>
      </c>
      <c r="G190" t="s">
        <v>24</v>
      </c>
      <c r="M190" t="s">
        <v>26</v>
      </c>
    </row>
    <row r="191" spans="1:13">
      <c r="A191" t="s">
        <v>740</v>
      </c>
      <c r="B191" t="s">
        <v>398</v>
      </c>
      <c r="C191" t="s">
        <v>400</v>
      </c>
      <c r="D191" t="s">
        <v>0</v>
      </c>
      <c r="E191" t="s">
        <v>452</v>
      </c>
      <c r="F191" t="s">
        <v>44</v>
      </c>
      <c r="G191" t="s">
        <v>316</v>
      </c>
      <c r="M191" t="s">
        <v>185</v>
      </c>
    </row>
    <row r="192" spans="1:13">
      <c r="A192" t="s">
        <v>556</v>
      </c>
      <c r="B192" t="s">
        <v>398</v>
      </c>
      <c r="C192" t="s">
        <v>400</v>
      </c>
      <c r="D192" t="s">
        <v>0</v>
      </c>
      <c r="E192" t="s">
        <v>401</v>
      </c>
      <c r="F192" t="s">
        <v>65</v>
      </c>
      <c r="G192" t="s">
        <v>107</v>
      </c>
      <c r="M192" t="s">
        <v>158</v>
      </c>
    </row>
    <row r="193" spans="1:13">
      <c r="A193" t="s">
        <v>557</v>
      </c>
      <c r="B193" t="s">
        <v>398</v>
      </c>
      <c r="C193" t="s">
        <v>400</v>
      </c>
      <c r="D193" t="s">
        <v>0</v>
      </c>
      <c r="E193" t="s">
        <v>401</v>
      </c>
      <c r="F193" t="s">
        <v>65</v>
      </c>
      <c r="G193" t="s">
        <v>108</v>
      </c>
      <c r="M193" t="s">
        <v>272</v>
      </c>
    </row>
    <row r="194" spans="1:13">
      <c r="A194" t="s">
        <v>436</v>
      </c>
      <c r="B194" t="s">
        <v>398</v>
      </c>
      <c r="C194" t="s">
        <v>400</v>
      </c>
      <c r="D194" t="s">
        <v>0</v>
      </c>
      <c r="E194" t="s">
        <v>406</v>
      </c>
      <c r="F194" t="s">
        <v>407</v>
      </c>
      <c r="G194" t="s">
        <v>263</v>
      </c>
      <c r="M194" t="s">
        <v>299</v>
      </c>
    </row>
    <row r="195" spans="1:13">
      <c r="A195" t="s">
        <v>741</v>
      </c>
      <c r="B195" t="s">
        <v>398</v>
      </c>
      <c r="C195" t="s">
        <v>400</v>
      </c>
      <c r="D195" t="s">
        <v>0</v>
      </c>
      <c r="E195" t="s">
        <v>452</v>
      </c>
      <c r="F195" t="s">
        <v>44</v>
      </c>
      <c r="G195" t="s">
        <v>318</v>
      </c>
      <c r="M195" t="s">
        <v>112</v>
      </c>
    </row>
    <row r="196" spans="1:13">
      <c r="A196" t="s">
        <v>465</v>
      </c>
      <c r="B196" t="s">
        <v>398</v>
      </c>
      <c r="C196" t="s">
        <v>400</v>
      </c>
      <c r="D196" t="s">
        <v>0</v>
      </c>
      <c r="E196" t="s">
        <v>452</v>
      </c>
      <c r="F196" t="s">
        <v>44</v>
      </c>
      <c r="G196" t="s">
        <v>276</v>
      </c>
      <c r="M196" t="s">
        <v>113</v>
      </c>
    </row>
    <row r="197" spans="1:13">
      <c r="A197" t="s">
        <v>742</v>
      </c>
      <c r="B197" t="s">
        <v>398</v>
      </c>
      <c r="C197" t="s">
        <v>400</v>
      </c>
      <c r="D197" t="s">
        <v>0</v>
      </c>
      <c r="E197" t="s">
        <v>452</v>
      </c>
      <c r="F197" t="s">
        <v>44</v>
      </c>
      <c r="G197" t="s">
        <v>323</v>
      </c>
      <c r="M197" t="s">
        <v>467</v>
      </c>
    </row>
    <row r="198" spans="1:13">
      <c r="A198" t="s">
        <v>743</v>
      </c>
      <c r="B198" t="s">
        <v>398</v>
      </c>
      <c r="C198" t="s">
        <v>400</v>
      </c>
      <c r="D198" t="s">
        <v>0</v>
      </c>
      <c r="E198" t="s">
        <v>401</v>
      </c>
      <c r="F198" t="s">
        <v>65</v>
      </c>
      <c r="G198" t="s">
        <v>298</v>
      </c>
      <c r="M198" t="s">
        <v>682</v>
      </c>
    </row>
    <row r="199" spans="1:13">
      <c r="A199" t="s">
        <v>630</v>
      </c>
      <c r="B199" t="s">
        <v>398</v>
      </c>
      <c r="C199" t="s">
        <v>400</v>
      </c>
      <c r="D199" t="s">
        <v>0</v>
      </c>
      <c r="E199" t="s">
        <v>401</v>
      </c>
      <c r="F199" t="s">
        <v>65</v>
      </c>
      <c r="G199" t="s">
        <v>242</v>
      </c>
      <c r="M199" t="s">
        <v>443</v>
      </c>
    </row>
    <row r="200" spans="1:13">
      <c r="A200" t="s">
        <v>558</v>
      </c>
      <c r="B200" t="s">
        <v>398</v>
      </c>
      <c r="C200" t="s">
        <v>400</v>
      </c>
      <c r="D200" t="s">
        <v>0</v>
      </c>
      <c r="E200" t="s">
        <v>401</v>
      </c>
      <c r="F200" t="s">
        <v>65</v>
      </c>
      <c r="G200" t="s">
        <v>109</v>
      </c>
      <c r="M200" t="s">
        <v>114</v>
      </c>
    </row>
    <row r="201" spans="1:13">
      <c r="A201" t="s">
        <v>631</v>
      </c>
      <c r="B201" t="s">
        <v>398</v>
      </c>
      <c r="C201" t="s">
        <v>400</v>
      </c>
      <c r="D201" t="s">
        <v>0</v>
      </c>
      <c r="E201" t="s">
        <v>401</v>
      </c>
      <c r="F201" t="s">
        <v>65</v>
      </c>
      <c r="G201" t="s">
        <v>229</v>
      </c>
      <c r="M201" t="s">
        <v>307</v>
      </c>
    </row>
    <row r="202" spans="1:13">
      <c r="A202" t="s">
        <v>632</v>
      </c>
      <c r="B202" t="s">
        <v>398</v>
      </c>
      <c r="C202" t="s">
        <v>400</v>
      </c>
      <c r="D202" t="s">
        <v>0</v>
      </c>
      <c r="E202" t="s">
        <v>401</v>
      </c>
      <c r="F202" t="s">
        <v>65</v>
      </c>
      <c r="G202" t="s">
        <v>69</v>
      </c>
      <c r="M202" t="s">
        <v>687</v>
      </c>
    </row>
    <row r="203" spans="1:13">
      <c r="A203" t="s">
        <v>559</v>
      </c>
      <c r="B203" t="s">
        <v>398</v>
      </c>
      <c r="C203" t="s">
        <v>400</v>
      </c>
      <c r="D203" t="s">
        <v>0</v>
      </c>
      <c r="E203" t="s">
        <v>401</v>
      </c>
      <c r="F203" t="s">
        <v>65</v>
      </c>
      <c r="G203" t="s">
        <v>243</v>
      </c>
      <c r="M203" t="s">
        <v>186</v>
      </c>
    </row>
    <row r="204" spans="1:13">
      <c r="A204" t="s">
        <v>744</v>
      </c>
      <c r="B204" t="s">
        <v>398</v>
      </c>
      <c r="C204" t="s">
        <v>400</v>
      </c>
      <c r="D204" t="s">
        <v>0</v>
      </c>
      <c r="E204" t="s">
        <v>401</v>
      </c>
      <c r="F204" t="s">
        <v>65</v>
      </c>
      <c r="G204" t="s">
        <v>181</v>
      </c>
      <c r="M204" t="s">
        <v>187</v>
      </c>
    </row>
    <row r="205" spans="1:13">
      <c r="A205" t="s">
        <v>633</v>
      </c>
      <c r="B205" t="s">
        <v>398</v>
      </c>
      <c r="C205" t="s">
        <v>400</v>
      </c>
      <c r="D205" t="s">
        <v>0</v>
      </c>
      <c r="E205" t="s">
        <v>401</v>
      </c>
      <c r="F205" t="s">
        <v>65</v>
      </c>
      <c r="G205" t="s">
        <v>182</v>
      </c>
      <c r="M205" t="s">
        <v>188</v>
      </c>
    </row>
    <row r="206" spans="1:13">
      <c r="A206" t="s">
        <v>560</v>
      </c>
      <c r="B206" t="s">
        <v>398</v>
      </c>
      <c r="C206" t="s">
        <v>400</v>
      </c>
      <c r="D206" t="s">
        <v>0</v>
      </c>
      <c r="E206" t="s">
        <v>401</v>
      </c>
      <c r="F206" t="s">
        <v>65</v>
      </c>
      <c r="G206" t="s">
        <v>293</v>
      </c>
      <c r="M206" t="s">
        <v>27</v>
      </c>
    </row>
    <row r="207" spans="1:13">
      <c r="A207" t="s">
        <v>561</v>
      </c>
      <c r="B207" t="s">
        <v>398</v>
      </c>
      <c r="C207" t="s">
        <v>400</v>
      </c>
      <c r="D207" t="s">
        <v>0</v>
      </c>
      <c r="E207" t="s">
        <v>401</v>
      </c>
      <c r="F207" t="s">
        <v>65</v>
      </c>
      <c r="G207" t="s">
        <v>244</v>
      </c>
      <c r="M207" t="s">
        <v>189</v>
      </c>
    </row>
    <row r="208" spans="1:13">
      <c r="A208" t="s">
        <v>562</v>
      </c>
      <c r="B208" t="s">
        <v>398</v>
      </c>
      <c r="C208" t="s">
        <v>400</v>
      </c>
      <c r="D208" t="s">
        <v>0</v>
      </c>
      <c r="E208" t="s">
        <v>401</v>
      </c>
      <c r="F208" t="s">
        <v>65</v>
      </c>
      <c r="G208" t="s">
        <v>183</v>
      </c>
      <c r="M208" t="s">
        <v>139</v>
      </c>
    </row>
    <row r="209" spans="1:13">
      <c r="A209" t="s">
        <v>437</v>
      </c>
      <c r="B209" t="s">
        <v>398</v>
      </c>
      <c r="C209" t="s">
        <v>400</v>
      </c>
      <c r="D209" t="s">
        <v>0</v>
      </c>
      <c r="E209" t="s">
        <v>406</v>
      </c>
      <c r="F209" t="s">
        <v>407</v>
      </c>
      <c r="G209" t="s">
        <v>110</v>
      </c>
      <c r="M209" t="s">
        <v>190</v>
      </c>
    </row>
    <row r="210" spans="1:13">
      <c r="A210" t="s">
        <v>745</v>
      </c>
      <c r="B210" t="s">
        <v>398</v>
      </c>
      <c r="C210" t="s">
        <v>400</v>
      </c>
      <c r="D210" t="s">
        <v>0</v>
      </c>
      <c r="E210" t="s">
        <v>795</v>
      </c>
      <c r="F210" t="s">
        <v>435</v>
      </c>
      <c r="G210" t="s">
        <v>217</v>
      </c>
      <c r="M210" t="s">
        <v>191</v>
      </c>
    </row>
    <row r="211" spans="1:13">
      <c r="A211" t="s">
        <v>677</v>
      </c>
      <c r="B211" t="s">
        <v>398</v>
      </c>
      <c r="C211" t="s">
        <v>400</v>
      </c>
      <c r="D211" t="s">
        <v>0</v>
      </c>
      <c r="E211" t="s">
        <v>401</v>
      </c>
      <c r="F211" t="s">
        <v>65</v>
      </c>
      <c r="G211" t="s">
        <v>686</v>
      </c>
      <c r="M211" t="s">
        <v>159</v>
      </c>
    </row>
    <row r="212" spans="1:13">
      <c r="A212" t="s">
        <v>498</v>
      </c>
      <c r="B212" t="s">
        <v>398</v>
      </c>
      <c r="C212" t="s">
        <v>400</v>
      </c>
      <c r="D212" t="s">
        <v>0</v>
      </c>
      <c r="E212" t="s">
        <v>434</v>
      </c>
      <c r="F212" t="s">
        <v>435</v>
      </c>
      <c r="G212" t="s">
        <v>280</v>
      </c>
      <c r="M212" t="s">
        <v>192</v>
      </c>
    </row>
    <row r="213" spans="1:13">
      <c r="A213" t="s">
        <v>410</v>
      </c>
      <c r="B213" t="s">
        <v>398</v>
      </c>
      <c r="C213" t="s">
        <v>400</v>
      </c>
      <c r="D213" t="s">
        <v>0</v>
      </c>
      <c r="E213" t="s">
        <v>406</v>
      </c>
      <c r="F213" t="s">
        <v>407</v>
      </c>
      <c r="G213" t="s">
        <v>25</v>
      </c>
      <c r="M213" t="s">
        <v>294</v>
      </c>
    </row>
    <row r="214" spans="1:13">
      <c r="A214" t="s">
        <v>499</v>
      </c>
      <c r="B214" t="s">
        <v>398</v>
      </c>
      <c r="C214" t="s">
        <v>400</v>
      </c>
      <c r="D214" t="s">
        <v>0</v>
      </c>
      <c r="E214" t="s">
        <v>434</v>
      </c>
      <c r="F214" t="s">
        <v>435</v>
      </c>
      <c r="G214" t="s">
        <v>157</v>
      </c>
      <c r="M214" t="s">
        <v>308</v>
      </c>
    </row>
    <row r="215" spans="1:13">
      <c r="A215" t="s">
        <v>438</v>
      </c>
      <c r="B215" t="s">
        <v>398</v>
      </c>
      <c r="C215" t="s">
        <v>400</v>
      </c>
      <c r="D215" t="s">
        <v>0</v>
      </c>
      <c r="E215" t="s">
        <v>406</v>
      </c>
      <c r="F215" t="s">
        <v>407</v>
      </c>
      <c r="G215" t="s">
        <v>111</v>
      </c>
      <c r="M215" t="s">
        <v>70</v>
      </c>
    </row>
    <row r="216" spans="1:13">
      <c r="A216" t="s">
        <v>634</v>
      </c>
      <c r="B216" t="s">
        <v>398</v>
      </c>
      <c r="C216" t="s">
        <v>400</v>
      </c>
      <c r="D216" t="s">
        <v>0</v>
      </c>
      <c r="E216" t="s">
        <v>401</v>
      </c>
      <c r="F216" t="s">
        <v>65</v>
      </c>
      <c r="G216" t="s">
        <v>184</v>
      </c>
      <c r="M216" t="s">
        <v>45</v>
      </c>
    </row>
    <row r="217" spans="1:13">
      <c r="A217" t="s">
        <v>500</v>
      </c>
      <c r="B217" t="s">
        <v>398</v>
      </c>
      <c r="C217" t="s">
        <v>400</v>
      </c>
      <c r="D217" t="s">
        <v>0</v>
      </c>
      <c r="E217" t="s">
        <v>434</v>
      </c>
      <c r="F217" t="s">
        <v>435</v>
      </c>
      <c r="G217" t="s">
        <v>281</v>
      </c>
      <c r="M217" t="s">
        <v>28</v>
      </c>
    </row>
    <row r="218" spans="1:13">
      <c r="A218" t="s">
        <v>439</v>
      </c>
      <c r="B218" t="s">
        <v>398</v>
      </c>
      <c r="C218" t="s">
        <v>400</v>
      </c>
      <c r="D218" t="s">
        <v>0</v>
      </c>
      <c r="E218" t="s">
        <v>406</v>
      </c>
      <c r="F218" t="s">
        <v>407</v>
      </c>
      <c r="G218" t="s">
        <v>138</v>
      </c>
      <c r="M218" t="s">
        <v>326</v>
      </c>
    </row>
    <row r="219" spans="1:13">
      <c r="A219" t="s">
        <v>563</v>
      </c>
      <c r="B219" t="s">
        <v>398</v>
      </c>
      <c r="C219" t="s">
        <v>400</v>
      </c>
      <c r="D219" t="s">
        <v>0</v>
      </c>
      <c r="E219" t="s">
        <v>401</v>
      </c>
      <c r="F219" t="s">
        <v>65</v>
      </c>
      <c r="G219" t="s">
        <v>26</v>
      </c>
      <c r="M219" t="s">
        <v>245</v>
      </c>
    </row>
    <row r="220" spans="1:13">
      <c r="A220" t="s">
        <v>746</v>
      </c>
      <c r="B220" t="s">
        <v>398</v>
      </c>
      <c r="C220" t="s">
        <v>400</v>
      </c>
      <c r="D220" t="s">
        <v>0</v>
      </c>
      <c r="E220" t="s">
        <v>401</v>
      </c>
      <c r="F220" t="s">
        <v>65</v>
      </c>
      <c r="G220" t="s">
        <v>185</v>
      </c>
      <c r="M220" t="s">
        <v>193</v>
      </c>
    </row>
    <row r="221" spans="1:13">
      <c r="A221" t="s">
        <v>747</v>
      </c>
      <c r="B221" t="s">
        <v>398</v>
      </c>
      <c r="C221" t="s">
        <v>400</v>
      </c>
      <c r="D221" t="s">
        <v>0</v>
      </c>
      <c r="E221" t="s">
        <v>795</v>
      </c>
      <c r="F221" t="s">
        <v>435</v>
      </c>
      <c r="G221" t="s">
        <v>158</v>
      </c>
      <c r="M221" t="s">
        <v>194</v>
      </c>
    </row>
    <row r="222" spans="1:13">
      <c r="A222" t="s">
        <v>440</v>
      </c>
      <c r="B222" t="s">
        <v>398</v>
      </c>
      <c r="C222" t="s">
        <v>400</v>
      </c>
      <c r="D222" t="s">
        <v>0</v>
      </c>
      <c r="E222" t="s">
        <v>406</v>
      </c>
      <c r="F222" t="s">
        <v>407</v>
      </c>
      <c r="G222" t="s">
        <v>272</v>
      </c>
      <c r="M222" t="s">
        <v>330</v>
      </c>
    </row>
    <row r="223" spans="1:13">
      <c r="A223" t="s">
        <v>748</v>
      </c>
      <c r="B223" t="s">
        <v>398</v>
      </c>
      <c r="C223" t="s">
        <v>400</v>
      </c>
      <c r="D223" t="s">
        <v>0</v>
      </c>
      <c r="E223" t="s">
        <v>401</v>
      </c>
      <c r="F223" t="s">
        <v>65</v>
      </c>
      <c r="G223" t="s">
        <v>299</v>
      </c>
      <c r="M223" t="s">
        <v>115</v>
      </c>
    </row>
    <row r="224" spans="1:13">
      <c r="A224" t="s">
        <v>441</v>
      </c>
      <c r="B224" t="s">
        <v>398</v>
      </c>
      <c r="C224" t="s">
        <v>400</v>
      </c>
      <c r="D224" t="s">
        <v>0</v>
      </c>
      <c r="E224" t="s">
        <v>406</v>
      </c>
      <c r="F224" t="s">
        <v>407</v>
      </c>
      <c r="G224" t="s">
        <v>112</v>
      </c>
      <c r="M224" t="s">
        <v>116</v>
      </c>
    </row>
    <row r="225" spans="1:13">
      <c r="A225" t="s">
        <v>635</v>
      </c>
      <c r="B225" t="s">
        <v>398</v>
      </c>
      <c r="C225" t="s">
        <v>400</v>
      </c>
      <c r="D225" t="s">
        <v>0</v>
      </c>
      <c r="E225" t="s">
        <v>401</v>
      </c>
      <c r="F225" t="s">
        <v>65</v>
      </c>
      <c r="G225" t="s">
        <v>113</v>
      </c>
      <c r="M225" t="s">
        <v>117</v>
      </c>
    </row>
    <row r="226" spans="1:13">
      <c r="A226" t="s">
        <v>466</v>
      </c>
      <c r="B226" t="s">
        <v>398</v>
      </c>
      <c r="C226" t="s">
        <v>400</v>
      </c>
      <c r="D226" t="s">
        <v>0</v>
      </c>
      <c r="E226" t="s">
        <v>455</v>
      </c>
      <c r="F226" t="s">
        <v>456</v>
      </c>
      <c r="G226" t="s">
        <v>467</v>
      </c>
      <c r="M226" t="s">
        <v>46</v>
      </c>
    </row>
    <row r="227" spans="1:13">
      <c r="A227" t="s">
        <v>673</v>
      </c>
      <c r="B227" t="s">
        <v>371</v>
      </c>
      <c r="C227" t="s">
        <v>400</v>
      </c>
      <c r="D227" t="s">
        <v>0</v>
      </c>
      <c r="E227" t="s">
        <v>401</v>
      </c>
      <c r="F227" t="s">
        <v>65</v>
      </c>
      <c r="G227" t="s">
        <v>682</v>
      </c>
      <c r="M227" t="s">
        <v>256</v>
      </c>
    </row>
    <row r="228" spans="1:13">
      <c r="A228" t="s">
        <v>442</v>
      </c>
      <c r="B228" t="s">
        <v>398</v>
      </c>
      <c r="C228" t="s">
        <v>400</v>
      </c>
      <c r="D228" t="s">
        <v>0</v>
      </c>
      <c r="E228" t="s">
        <v>406</v>
      </c>
      <c r="F228" t="s">
        <v>407</v>
      </c>
      <c r="G228" t="s">
        <v>443</v>
      </c>
      <c r="M228" t="s">
        <v>140</v>
      </c>
    </row>
    <row r="229" spans="1:13">
      <c r="A229" t="s">
        <v>564</v>
      </c>
      <c r="B229" t="s">
        <v>398</v>
      </c>
      <c r="C229" t="s">
        <v>400</v>
      </c>
      <c r="D229" t="s">
        <v>0</v>
      </c>
      <c r="E229" t="s">
        <v>401</v>
      </c>
      <c r="F229" t="s">
        <v>65</v>
      </c>
      <c r="G229" t="s">
        <v>114</v>
      </c>
      <c r="M229" t="s">
        <v>273</v>
      </c>
    </row>
    <row r="230" spans="1:13">
      <c r="A230" t="s">
        <v>636</v>
      </c>
      <c r="B230" t="s">
        <v>398</v>
      </c>
      <c r="C230" t="s">
        <v>400</v>
      </c>
      <c r="D230" t="s">
        <v>0</v>
      </c>
      <c r="E230" t="s">
        <v>401</v>
      </c>
      <c r="F230" t="s">
        <v>65</v>
      </c>
      <c r="G230" t="s">
        <v>307</v>
      </c>
      <c r="M230" t="s">
        <v>56</v>
      </c>
    </row>
    <row r="231" spans="1:13">
      <c r="A231" t="s">
        <v>678</v>
      </c>
      <c r="B231" t="s">
        <v>398</v>
      </c>
      <c r="C231" t="s">
        <v>400</v>
      </c>
      <c r="D231" t="s">
        <v>0</v>
      </c>
      <c r="E231" t="s">
        <v>401</v>
      </c>
      <c r="F231" t="s">
        <v>65</v>
      </c>
      <c r="G231" t="s">
        <v>687</v>
      </c>
      <c r="M231" t="s">
        <v>282</v>
      </c>
    </row>
    <row r="232" spans="1:13">
      <c r="A232" t="s">
        <v>565</v>
      </c>
      <c r="B232" t="s">
        <v>398</v>
      </c>
      <c r="C232" t="s">
        <v>400</v>
      </c>
      <c r="D232" t="s">
        <v>0</v>
      </c>
      <c r="E232" t="s">
        <v>401</v>
      </c>
      <c r="F232" t="s">
        <v>65</v>
      </c>
      <c r="G232" t="s">
        <v>186</v>
      </c>
      <c r="M232" t="s">
        <v>218</v>
      </c>
    </row>
    <row r="233" spans="1:13">
      <c r="A233" t="s">
        <v>637</v>
      </c>
      <c r="B233" t="s">
        <v>398</v>
      </c>
      <c r="C233" t="s">
        <v>400</v>
      </c>
      <c r="D233" t="s">
        <v>0</v>
      </c>
      <c r="E233" t="s">
        <v>401</v>
      </c>
      <c r="F233" t="s">
        <v>65</v>
      </c>
      <c r="G233" t="s">
        <v>187</v>
      </c>
      <c r="M233" t="s">
        <v>47</v>
      </c>
    </row>
    <row r="234" spans="1:13">
      <c r="A234" t="s">
        <v>638</v>
      </c>
      <c r="B234" t="s">
        <v>398</v>
      </c>
      <c r="C234" t="s">
        <v>400</v>
      </c>
      <c r="D234" t="s">
        <v>0</v>
      </c>
      <c r="E234" t="s">
        <v>401</v>
      </c>
      <c r="F234" t="s">
        <v>65</v>
      </c>
      <c r="G234" t="s">
        <v>188</v>
      </c>
      <c r="M234" t="s">
        <v>283</v>
      </c>
    </row>
    <row r="235" spans="1:13">
      <c r="A235" t="s">
        <v>444</v>
      </c>
      <c r="B235" t="s">
        <v>398</v>
      </c>
      <c r="C235" t="s">
        <v>400</v>
      </c>
      <c r="D235" t="s">
        <v>0</v>
      </c>
      <c r="E235" t="s">
        <v>406</v>
      </c>
      <c r="F235" t="s">
        <v>407</v>
      </c>
      <c r="G235" t="s">
        <v>27</v>
      </c>
      <c r="M235" t="s">
        <v>684</v>
      </c>
    </row>
    <row r="236" spans="1:13">
      <c r="A236" t="s">
        <v>639</v>
      </c>
      <c r="B236" t="s">
        <v>398</v>
      </c>
      <c r="C236" t="s">
        <v>400</v>
      </c>
      <c r="D236" t="s">
        <v>0</v>
      </c>
      <c r="E236" t="s">
        <v>401</v>
      </c>
      <c r="F236" t="s">
        <v>65</v>
      </c>
      <c r="G236" t="s">
        <v>189</v>
      </c>
      <c r="M236" t="s">
        <v>29</v>
      </c>
    </row>
    <row r="237" spans="1:13">
      <c r="A237" t="s">
        <v>600</v>
      </c>
      <c r="B237" t="s">
        <v>398</v>
      </c>
      <c r="C237" t="s">
        <v>400</v>
      </c>
      <c r="D237" t="s">
        <v>0</v>
      </c>
      <c r="E237" t="s">
        <v>419</v>
      </c>
      <c r="F237" t="s">
        <v>42</v>
      </c>
      <c r="G237" t="s">
        <v>139</v>
      </c>
      <c r="M237" t="s">
        <v>30</v>
      </c>
    </row>
    <row r="238" spans="1:13">
      <c r="A238" t="s">
        <v>640</v>
      </c>
      <c r="B238" t="s">
        <v>398</v>
      </c>
      <c r="C238" t="s">
        <v>400</v>
      </c>
      <c r="D238" t="s">
        <v>0</v>
      </c>
      <c r="E238" t="s">
        <v>401</v>
      </c>
      <c r="F238" t="s">
        <v>65</v>
      </c>
      <c r="G238" t="s">
        <v>190</v>
      </c>
      <c r="M238" t="s">
        <v>31</v>
      </c>
    </row>
    <row r="239" spans="1:13">
      <c r="A239" t="s">
        <v>566</v>
      </c>
      <c r="B239" t="s">
        <v>398</v>
      </c>
      <c r="C239" t="s">
        <v>400</v>
      </c>
      <c r="D239" t="s">
        <v>0</v>
      </c>
      <c r="E239" t="s">
        <v>401</v>
      </c>
      <c r="F239" t="s">
        <v>65</v>
      </c>
      <c r="G239" t="s">
        <v>191</v>
      </c>
      <c r="M239" t="s">
        <v>118</v>
      </c>
    </row>
    <row r="240" spans="1:13">
      <c r="A240" t="s">
        <v>490</v>
      </c>
      <c r="B240" t="s">
        <v>398</v>
      </c>
      <c r="C240" t="s">
        <v>400</v>
      </c>
      <c r="D240" t="s">
        <v>0</v>
      </c>
      <c r="E240" t="s">
        <v>434</v>
      </c>
      <c r="F240" t="s">
        <v>435</v>
      </c>
      <c r="G240" t="s">
        <v>159</v>
      </c>
      <c r="M240" t="s">
        <v>32</v>
      </c>
    </row>
    <row r="241" spans="1:13">
      <c r="A241" t="s">
        <v>567</v>
      </c>
      <c r="B241" t="s">
        <v>398</v>
      </c>
      <c r="C241" t="s">
        <v>400</v>
      </c>
      <c r="D241" t="s">
        <v>0</v>
      </c>
      <c r="E241" t="s">
        <v>401</v>
      </c>
      <c r="F241" t="s">
        <v>65</v>
      </c>
      <c r="G241" t="s">
        <v>192</v>
      </c>
      <c r="M241" t="s">
        <v>33</v>
      </c>
    </row>
    <row r="242" spans="1:13">
      <c r="A242" t="s">
        <v>568</v>
      </c>
      <c r="B242" t="s">
        <v>398</v>
      </c>
      <c r="C242" t="s">
        <v>400</v>
      </c>
      <c r="D242" t="s">
        <v>0</v>
      </c>
      <c r="E242" t="s">
        <v>401</v>
      </c>
      <c r="F242" t="s">
        <v>65</v>
      </c>
      <c r="G242" t="s">
        <v>294</v>
      </c>
      <c r="M242" t="s">
        <v>34</v>
      </c>
    </row>
    <row r="243" spans="1:13">
      <c r="A243" t="s">
        <v>749</v>
      </c>
      <c r="B243" t="s">
        <v>398</v>
      </c>
      <c r="C243" t="s">
        <v>400</v>
      </c>
      <c r="D243" t="s">
        <v>0</v>
      </c>
      <c r="E243" t="s">
        <v>401</v>
      </c>
      <c r="F243" t="s">
        <v>65</v>
      </c>
      <c r="G243" t="s">
        <v>308</v>
      </c>
      <c r="M243" t="s">
        <v>35</v>
      </c>
    </row>
    <row r="244" spans="1:13">
      <c r="A244" t="s">
        <v>641</v>
      </c>
      <c r="B244" t="s">
        <v>398</v>
      </c>
      <c r="C244" t="s">
        <v>400</v>
      </c>
      <c r="D244" t="s">
        <v>0</v>
      </c>
      <c r="E244" t="s">
        <v>401</v>
      </c>
      <c r="F244" t="s">
        <v>65</v>
      </c>
      <c r="G244" t="s">
        <v>70</v>
      </c>
      <c r="M244" t="s">
        <v>119</v>
      </c>
    </row>
    <row r="245" spans="1:13">
      <c r="A245" t="s">
        <v>750</v>
      </c>
      <c r="B245" t="s">
        <v>398</v>
      </c>
      <c r="C245" t="s">
        <v>400</v>
      </c>
      <c r="D245" t="s">
        <v>0</v>
      </c>
      <c r="E245" t="s">
        <v>452</v>
      </c>
      <c r="F245" t="s">
        <v>44</v>
      </c>
      <c r="G245" t="s">
        <v>45</v>
      </c>
      <c r="M245" t="s">
        <v>688</v>
      </c>
    </row>
    <row r="246" spans="1:13">
      <c r="A246" t="s">
        <v>666</v>
      </c>
      <c r="B246" t="s">
        <v>398</v>
      </c>
      <c r="C246" t="s">
        <v>400</v>
      </c>
      <c r="D246" t="s">
        <v>0</v>
      </c>
      <c r="E246" t="s">
        <v>401</v>
      </c>
      <c r="F246" t="s">
        <v>65</v>
      </c>
      <c r="G246" t="s">
        <v>28</v>
      </c>
      <c r="M246" t="s">
        <v>120</v>
      </c>
    </row>
    <row r="247" spans="1:13">
      <c r="A247" t="s">
        <v>751</v>
      </c>
      <c r="B247" t="s">
        <v>398</v>
      </c>
      <c r="C247" t="s">
        <v>400</v>
      </c>
      <c r="D247" t="s">
        <v>0</v>
      </c>
      <c r="E247" t="s">
        <v>401</v>
      </c>
      <c r="F247" t="s">
        <v>65</v>
      </c>
      <c r="G247" t="s">
        <v>326</v>
      </c>
      <c r="M247" t="s">
        <v>71</v>
      </c>
    </row>
    <row r="248" spans="1:13">
      <c r="A248" t="s">
        <v>569</v>
      </c>
      <c r="B248" t="s">
        <v>398</v>
      </c>
      <c r="C248" t="s">
        <v>400</v>
      </c>
      <c r="D248" t="s">
        <v>0</v>
      </c>
      <c r="E248" t="s">
        <v>401</v>
      </c>
      <c r="F248" t="s">
        <v>65</v>
      </c>
      <c r="G248" t="s">
        <v>245</v>
      </c>
      <c r="M248" t="s">
        <v>195</v>
      </c>
    </row>
    <row r="249" spans="1:13">
      <c r="A249" t="s">
        <v>570</v>
      </c>
      <c r="B249" t="s">
        <v>398</v>
      </c>
      <c r="C249" t="s">
        <v>400</v>
      </c>
      <c r="D249" t="s">
        <v>0</v>
      </c>
      <c r="E249" t="s">
        <v>401</v>
      </c>
      <c r="F249" t="s">
        <v>65</v>
      </c>
      <c r="G249" t="s">
        <v>193</v>
      </c>
      <c r="M249" t="s">
        <v>284</v>
      </c>
    </row>
    <row r="250" spans="1:13">
      <c r="A250" t="s">
        <v>642</v>
      </c>
      <c r="B250" t="s">
        <v>398</v>
      </c>
      <c r="C250" t="s">
        <v>400</v>
      </c>
      <c r="D250" t="s">
        <v>0</v>
      </c>
      <c r="E250" t="s">
        <v>401</v>
      </c>
      <c r="F250" t="s">
        <v>65</v>
      </c>
      <c r="G250" t="s">
        <v>194</v>
      </c>
      <c r="M250" t="s">
        <v>257</v>
      </c>
    </row>
    <row r="251" spans="1:13">
      <c r="A251" t="s">
        <v>501</v>
      </c>
      <c r="B251" t="s">
        <v>398</v>
      </c>
      <c r="C251" t="s">
        <v>400</v>
      </c>
      <c r="D251" t="s">
        <v>0</v>
      </c>
      <c r="E251" t="s">
        <v>434</v>
      </c>
      <c r="F251" t="s">
        <v>435</v>
      </c>
      <c r="G251" t="s">
        <v>330</v>
      </c>
      <c r="M251" t="s">
        <v>121</v>
      </c>
    </row>
    <row r="252" spans="1:13">
      <c r="A252" t="s">
        <v>571</v>
      </c>
      <c r="B252" t="s">
        <v>398</v>
      </c>
      <c r="C252" t="s">
        <v>400</v>
      </c>
      <c r="D252" t="s">
        <v>0</v>
      </c>
      <c r="E252" t="s">
        <v>401</v>
      </c>
      <c r="F252" t="s">
        <v>65</v>
      </c>
      <c r="G252" t="s">
        <v>115</v>
      </c>
      <c r="M252" t="s">
        <v>305</v>
      </c>
    </row>
    <row r="253" spans="1:13">
      <c r="A253" t="s">
        <v>572</v>
      </c>
      <c r="B253" t="s">
        <v>398</v>
      </c>
      <c r="C253" t="s">
        <v>400</v>
      </c>
      <c r="D253" t="s">
        <v>0</v>
      </c>
      <c r="E253" t="s">
        <v>401</v>
      </c>
      <c r="F253" t="s">
        <v>65</v>
      </c>
      <c r="G253" t="s">
        <v>116</v>
      </c>
      <c r="M253" t="s">
        <v>196</v>
      </c>
    </row>
    <row r="254" spans="1:13">
      <c r="A254" t="s">
        <v>643</v>
      </c>
      <c r="B254" t="s">
        <v>398</v>
      </c>
      <c r="C254" t="s">
        <v>400</v>
      </c>
      <c r="D254" t="s">
        <v>0</v>
      </c>
      <c r="E254" t="s">
        <v>401</v>
      </c>
      <c r="F254" t="s">
        <v>65</v>
      </c>
      <c r="G254" t="s">
        <v>117</v>
      </c>
      <c r="M254" t="s">
        <v>122</v>
      </c>
    </row>
    <row r="255" spans="1:13">
      <c r="A255" t="s">
        <v>752</v>
      </c>
      <c r="B255" t="s">
        <v>398</v>
      </c>
      <c r="C255" t="s">
        <v>400</v>
      </c>
      <c r="D255" t="s">
        <v>0</v>
      </c>
      <c r="E255" t="s">
        <v>452</v>
      </c>
      <c r="F255" t="s">
        <v>44</v>
      </c>
      <c r="G255" t="s">
        <v>46</v>
      </c>
      <c r="M255" t="s">
        <v>57</v>
      </c>
    </row>
    <row r="256" spans="1:13">
      <c r="A256" t="s">
        <v>753</v>
      </c>
      <c r="B256" t="s">
        <v>398</v>
      </c>
      <c r="C256" t="s">
        <v>400</v>
      </c>
      <c r="D256" t="s">
        <v>0</v>
      </c>
      <c r="E256" t="s">
        <v>452</v>
      </c>
      <c r="F256" t="s">
        <v>44</v>
      </c>
      <c r="G256" t="s">
        <v>256</v>
      </c>
      <c r="M256" t="s">
        <v>269</v>
      </c>
    </row>
    <row r="257" spans="1:13">
      <c r="A257" t="s">
        <v>754</v>
      </c>
      <c r="B257" t="s">
        <v>398</v>
      </c>
      <c r="C257" t="s">
        <v>400</v>
      </c>
      <c r="D257" t="s">
        <v>0</v>
      </c>
      <c r="E257" t="s">
        <v>406</v>
      </c>
      <c r="F257" t="s">
        <v>407</v>
      </c>
      <c r="G257" t="s">
        <v>140</v>
      </c>
      <c r="M257" t="s">
        <v>309</v>
      </c>
    </row>
    <row r="258" spans="1:13">
      <c r="A258" t="s">
        <v>445</v>
      </c>
      <c r="B258" t="s">
        <v>398</v>
      </c>
      <c r="C258" t="s">
        <v>400</v>
      </c>
      <c r="D258" t="s">
        <v>0</v>
      </c>
      <c r="E258" t="s">
        <v>419</v>
      </c>
      <c r="F258" t="s">
        <v>42</v>
      </c>
      <c r="G258" t="s">
        <v>273</v>
      </c>
      <c r="M258" t="s">
        <v>72</v>
      </c>
    </row>
    <row r="259" spans="1:13">
      <c r="A259" t="s">
        <v>488</v>
      </c>
      <c r="B259" t="s">
        <v>398</v>
      </c>
      <c r="C259" t="s">
        <v>400</v>
      </c>
      <c r="D259" t="s">
        <v>0</v>
      </c>
      <c r="E259" t="s">
        <v>434</v>
      </c>
      <c r="F259" t="s">
        <v>435</v>
      </c>
      <c r="G259" t="s">
        <v>56</v>
      </c>
      <c r="M259" t="s">
        <v>123</v>
      </c>
    </row>
    <row r="260" spans="1:13">
      <c r="A260" t="s">
        <v>502</v>
      </c>
      <c r="B260" t="s">
        <v>398</v>
      </c>
      <c r="C260" t="s">
        <v>400</v>
      </c>
      <c r="D260" t="s">
        <v>0</v>
      </c>
      <c r="E260" t="s">
        <v>434</v>
      </c>
      <c r="F260" t="s">
        <v>435</v>
      </c>
      <c r="G260" t="s">
        <v>282</v>
      </c>
      <c r="M260" t="s">
        <v>197</v>
      </c>
    </row>
    <row r="261" spans="1:13">
      <c r="A261" t="s">
        <v>503</v>
      </c>
      <c r="B261" t="s">
        <v>398</v>
      </c>
      <c r="C261" t="s">
        <v>400</v>
      </c>
      <c r="D261" t="s">
        <v>0</v>
      </c>
      <c r="E261" t="s">
        <v>434</v>
      </c>
      <c r="F261" t="s">
        <v>435</v>
      </c>
      <c r="G261" t="s">
        <v>218</v>
      </c>
      <c r="M261" t="s">
        <v>230</v>
      </c>
    </row>
    <row r="262" spans="1:13">
      <c r="A262" t="s">
        <v>755</v>
      </c>
      <c r="B262" t="s">
        <v>398</v>
      </c>
      <c r="C262" t="s">
        <v>400</v>
      </c>
      <c r="D262" t="s">
        <v>0</v>
      </c>
      <c r="E262" t="s">
        <v>452</v>
      </c>
      <c r="F262" t="s">
        <v>44</v>
      </c>
      <c r="G262" t="s">
        <v>47</v>
      </c>
      <c r="M262" t="s">
        <v>198</v>
      </c>
    </row>
    <row r="263" spans="1:13">
      <c r="A263" t="s">
        <v>504</v>
      </c>
      <c r="B263" t="s">
        <v>398</v>
      </c>
      <c r="C263" t="s">
        <v>400</v>
      </c>
      <c r="D263" t="s">
        <v>0</v>
      </c>
      <c r="E263" t="s">
        <v>434</v>
      </c>
      <c r="F263" t="s">
        <v>435</v>
      </c>
      <c r="G263" t="s">
        <v>283</v>
      </c>
      <c r="M263" t="s">
        <v>150</v>
      </c>
    </row>
    <row r="264" spans="1:13">
      <c r="A264" t="s">
        <v>675</v>
      </c>
      <c r="B264" t="s">
        <v>398</v>
      </c>
      <c r="C264" t="s">
        <v>400</v>
      </c>
      <c r="D264" t="s">
        <v>0</v>
      </c>
      <c r="E264" t="s">
        <v>480</v>
      </c>
      <c r="F264" t="s">
        <v>51</v>
      </c>
      <c r="G264" t="s">
        <v>684</v>
      </c>
      <c r="M264" t="s">
        <v>325</v>
      </c>
    </row>
    <row r="265" spans="1:13">
      <c r="A265" t="s">
        <v>411</v>
      </c>
      <c r="B265" t="s">
        <v>398</v>
      </c>
      <c r="C265" t="s">
        <v>400</v>
      </c>
      <c r="D265" t="s">
        <v>0</v>
      </c>
      <c r="E265" t="s">
        <v>406</v>
      </c>
      <c r="F265" t="s">
        <v>407</v>
      </c>
      <c r="G265" t="s">
        <v>29</v>
      </c>
      <c r="M265" t="s">
        <v>231</v>
      </c>
    </row>
    <row r="266" spans="1:13">
      <c r="A266" t="s">
        <v>756</v>
      </c>
      <c r="B266" t="s">
        <v>398</v>
      </c>
      <c r="C266" t="s">
        <v>400</v>
      </c>
      <c r="D266" t="s">
        <v>0</v>
      </c>
      <c r="E266" t="s">
        <v>401</v>
      </c>
      <c r="F266" t="s">
        <v>65</v>
      </c>
      <c r="G266" t="s">
        <v>30</v>
      </c>
      <c r="M266" t="s">
        <v>469</v>
      </c>
    </row>
    <row r="267" spans="1:13">
      <c r="A267" t="s">
        <v>757</v>
      </c>
      <c r="B267" t="s">
        <v>398</v>
      </c>
      <c r="C267" t="s">
        <v>400</v>
      </c>
      <c r="D267" t="s">
        <v>0</v>
      </c>
      <c r="E267" t="s">
        <v>401</v>
      </c>
      <c r="F267" t="s">
        <v>65</v>
      </c>
      <c r="G267" t="s">
        <v>31</v>
      </c>
      <c r="M267" t="s">
        <v>246</v>
      </c>
    </row>
    <row r="268" spans="1:13">
      <c r="A268" t="s">
        <v>758</v>
      </c>
      <c r="B268" t="s">
        <v>398</v>
      </c>
      <c r="C268" t="s">
        <v>400</v>
      </c>
      <c r="D268" t="s">
        <v>0</v>
      </c>
      <c r="E268" t="s">
        <v>401</v>
      </c>
      <c r="F268" t="s">
        <v>65</v>
      </c>
      <c r="G268" t="s">
        <v>118</v>
      </c>
      <c r="M268" t="s">
        <v>232</v>
      </c>
    </row>
    <row r="269" spans="1:13">
      <c r="A269" t="s">
        <v>759</v>
      </c>
      <c r="B269" t="s">
        <v>398</v>
      </c>
      <c r="C269" t="s">
        <v>400</v>
      </c>
      <c r="D269" t="s">
        <v>0</v>
      </c>
      <c r="E269" t="s">
        <v>401</v>
      </c>
      <c r="F269" t="s">
        <v>65</v>
      </c>
      <c r="G269" t="s">
        <v>32</v>
      </c>
      <c r="M269" t="s">
        <v>656</v>
      </c>
    </row>
    <row r="270" spans="1:13">
      <c r="A270" t="s">
        <v>760</v>
      </c>
      <c r="B270" t="s">
        <v>398</v>
      </c>
      <c r="C270" t="s">
        <v>400</v>
      </c>
      <c r="D270" t="s">
        <v>0</v>
      </c>
      <c r="E270" t="s">
        <v>401</v>
      </c>
      <c r="F270" t="s">
        <v>65</v>
      </c>
      <c r="G270" t="s">
        <v>33</v>
      </c>
      <c r="M270" t="s">
        <v>285</v>
      </c>
    </row>
    <row r="271" spans="1:13">
      <c r="A271" t="s">
        <v>761</v>
      </c>
      <c r="B271" t="s">
        <v>398</v>
      </c>
      <c r="C271" t="s">
        <v>400</v>
      </c>
      <c r="D271" t="s">
        <v>0</v>
      </c>
      <c r="E271" t="s">
        <v>401</v>
      </c>
      <c r="F271" t="s">
        <v>65</v>
      </c>
      <c r="G271" t="s">
        <v>34</v>
      </c>
      <c r="M271" t="s">
        <v>286</v>
      </c>
    </row>
    <row r="272" spans="1:13">
      <c r="A272" t="s">
        <v>762</v>
      </c>
      <c r="B272" t="s">
        <v>398</v>
      </c>
      <c r="C272" t="s">
        <v>400</v>
      </c>
      <c r="D272" t="s">
        <v>0</v>
      </c>
      <c r="E272" t="s">
        <v>401</v>
      </c>
      <c r="F272" t="s">
        <v>65</v>
      </c>
      <c r="G272" t="s">
        <v>35</v>
      </c>
      <c r="M272" t="s">
        <v>199</v>
      </c>
    </row>
    <row r="273" spans="1:13">
      <c r="A273" t="s">
        <v>763</v>
      </c>
      <c r="B273" t="s">
        <v>398</v>
      </c>
      <c r="C273" t="s">
        <v>400</v>
      </c>
      <c r="D273" t="s">
        <v>0</v>
      </c>
      <c r="E273" t="s">
        <v>401</v>
      </c>
      <c r="F273" t="s">
        <v>65</v>
      </c>
      <c r="G273" t="s">
        <v>119</v>
      </c>
      <c r="M273" t="s">
        <v>124</v>
      </c>
    </row>
    <row r="274" spans="1:13">
      <c r="A274" t="s">
        <v>679</v>
      </c>
      <c r="B274" t="s">
        <v>398</v>
      </c>
      <c r="C274" t="s">
        <v>400</v>
      </c>
      <c r="D274" t="s">
        <v>0</v>
      </c>
      <c r="E274" t="s">
        <v>401</v>
      </c>
      <c r="F274" t="s">
        <v>65</v>
      </c>
      <c r="G274" t="s">
        <v>688</v>
      </c>
      <c r="M274" t="s">
        <v>471</v>
      </c>
    </row>
    <row r="275" spans="1:13">
      <c r="A275" t="s">
        <v>446</v>
      </c>
      <c r="B275" t="s">
        <v>398</v>
      </c>
      <c r="C275" t="s">
        <v>400</v>
      </c>
      <c r="D275" t="s">
        <v>0</v>
      </c>
      <c r="E275" t="s">
        <v>406</v>
      </c>
      <c r="F275" t="s">
        <v>407</v>
      </c>
      <c r="G275" t="s">
        <v>120</v>
      </c>
      <c r="M275" t="s">
        <v>473</v>
      </c>
    </row>
    <row r="276" spans="1:13">
      <c r="A276" t="s">
        <v>764</v>
      </c>
      <c r="B276" t="s">
        <v>398</v>
      </c>
      <c r="C276" t="s">
        <v>400</v>
      </c>
      <c r="D276" t="s">
        <v>0</v>
      </c>
      <c r="E276" t="s">
        <v>401</v>
      </c>
      <c r="F276" t="s">
        <v>65</v>
      </c>
      <c r="G276" t="s">
        <v>71</v>
      </c>
      <c r="M276" t="s">
        <v>36</v>
      </c>
    </row>
    <row r="277" spans="1:13">
      <c r="A277" t="s">
        <v>573</v>
      </c>
      <c r="B277" t="s">
        <v>398</v>
      </c>
      <c r="C277" t="s">
        <v>400</v>
      </c>
      <c r="D277" t="s">
        <v>0</v>
      </c>
      <c r="E277" t="s">
        <v>401</v>
      </c>
      <c r="F277" t="s">
        <v>65</v>
      </c>
      <c r="G277" t="s">
        <v>195</v>
      </c>
      <c r="M277" t="s">
        <v>141</v>
      </c>
    </row>
    <row r="278" spans="1:13">
      <c r="A278" t="s">
        <v>505</v>
      </c>
      <c r="B278" t="s">
        <v>398</v>
      </c>
      <c r="C278" t="s">
        <v>400</v>
      </c>
      <c r="D278" t="s">
        <v>0</v>
      </c>
      <c r="E278" t="s">
        <v>434</v>
      </c>
      <c r="F278" t="s">
        <v>435</v>
      </c>
      <c r="G278" t="s">
        <v>284</v>
      </c>
      <c r="M278" t="s">
        <v>37</v>
      </c>
    </row>
    <row r="279" spans="1:13">
      <c r="A279" t="s">
        <v>765</v>
      </c>
      <c r="B279" t="s">
        <v>398</v>
      </c>
      <c r="C279" t="s">
        <v>400</v>
      </c>
      <c r="D279" t="s">
        <v>0</v>
      </c>
      <c r="E279" t="s">
        <v>452</v>
      </c>
      <c r="F279" t="s">
        <v>44</v>
      </c>
      <c r="G279" t="s">
        <v>257</v>
      </c>
      <c r="M279" t="s">
        <v>125</v>
      </c>
    </row>
    <row r="280" spans="1:13">
      <c r="A280" t="s">
        <v>412</v>
      </c>
      <c r="B280" t="s">
        <v>398</v>
      </c>
      <c r="C280" t="s">
        <v>400</v>
      </c>
      <c r="D280" t="s">
        <v>0</v>
      </c>
      <c r="E280" t="s">
        <v>406</v>
      </c>
      <c r="F280" t="s">
        <v>407</v>
      </c>
      <c r="G280" t="s">
        <v>121</v>
      </c>
      <c r="M280" t="s">
        <v>200</v>
      </c>
    </row>
    <row r="281" spans="1:13">
      <c r="A281" t="s">
        <v>766</v>
      </c>
      <c r="B281" t="s">
        <v>398</v>
      </c>
      <c r="C281" t="s">
        <v>400</v>
      </c>
      <c r="D281" t="s">
        <v>0</v>
      </c>
      <c r="E281" t="s">
        <v>401</v>
      </c>
      <c r="F281" t="s">
        <v>65</v>
      </c>
      <c r="G281" t="s">
        <v>305</v>
      </c>
      <c r="M281" t="s">
        <v>201</v>
      </c>
    </row>
    <row r="282" spans="1:13">
      <c r="A282" t="s">
        <v>574</v>
      </c>
      <c r="B282" t="s">
        <v>398</v>
      </c>
      <c r="C282" t="s">
        <v>400</v>
      </c>
      <c r="D282" t="s">
        <v>0</v>
      </c>
      <c r="E282" t="s">
        <v>401</v>
      </c>
      <c r="F282" t="s">
        <v>65</v>
      </c>
      <c r="G282" t="s">
        <v>196</v>
      </c>
      <c r="M282" t="s">
        <v>202</v>
      </c>
    </row>
    <row r="283" spans="1:13">
      <c r="A283" t="s">
        <v>575</v>
      </c>
      <c r="B283" t="s">
        <v>398</v>
      </c>
      <c r="C283" t="s">
        <v>400</v>
      </c>
      <c r="D283" t="s">
        <v>0</v>
      </c>
      <c r="E283" t="s">
        <v>401</v>
      </c>
      <c r="F283" t="s">
        <v>65</v>
      </c>
      <c r="G283" t="s">
        <v>122</v>
      </c>
      <c r="M283" t="s">
        <v>203</v>
      </c>
    </row>
    <row r="284" spans="1:13">
      <c r="A284" t="s">
        <v>506</v>
      </c>
      <c r="B284" t="s">
        <v>398</v>
      </c>
      <c r="C284" t="s">
        <v>400</v>
      </c>
      <c r="D284" t="s">
        <v>0</v>
      </c>
      <c r="E284" t="s">
        <v>434</v>
      </c>
      <c r="F284" t="s">
        <v>435</v>
      </c>
      <c r="G284" t="s">
        <v>57</v>
      </c>
      <c r="M284" t="s">
        <v>258</v>
      </c>
    </row>
    <row r="285" spans="1:13">
      <c r="A285" t="s">
        <v>576</v>
      </c>
      <c r="B285" t="s">
        <v>398</v>
      </c>
      <c r="C285" t="s">
        <v>400</v>
      </c>
      <c r="D285" t="s">
        <v>0</v>
      </c>
      <c r="E285" t="s">
        <v>401</v>
      </c>
      <c r="F285" t="s">
        <v>65</v>
      </c>
      <c r="G285" t="s">
        <v>269</v>
      </c>
      <c r="M285" t="s">
        <v>63</v>
      </c>
    </row>
    <row r="286" spans="1:13">
      <c r="A286" t="s">
        <v>767</v>
      </c>
      <c r="B286" t="s">
        <v>398</v>
      </c>
      <c r="C286" t="s">
        <v>400</v>
      </c>
      <c r="D286" t="s">
        <v>0</v>
      </c>
      <c r="E286" t="s">
        <v>401</v>
      </c>
      <c r="F286" t="s">
        <v>65</v>
      </c>
      <c r="G286" t="s">
        <v>309</v>
      </c>
      <c r="M286" t="s">
        <v>287</v>
      </c>
    </row>
    <row r="287" spans="1:13">
      <c r="A287" t="s">
        <v>577</v>
      </c>
      <c r="B287" t="s">
        <v>398</v>
      </c>
      <c r="C287" t="s">
        <v>400</v>
      </c>
      <c r="D287" t="s">
        <v>0</v>
      </c>
      <c r="E287" t="s">
        <v>401</v>
      </c>
      <c r="F287" t="s">
        <v>65</v>
      </c>
      <c r="G287" t="s">
        <v>72</v>
      </c>
      <c r="M287" t="s">
        <v>64</v>
      </c>
    </row>
    <row r="288" spans="1:13">
      <c r="A288" t="s">
        <v>447</v>
      </c>
      <c r="B288" t="s">
        <v>398</v>
      </c>
      <c r="C288" t="s">
        <v>400</v>
      </c>
      <c r="D288" t="s">
        <v>0</v>
      </c>
      <c r="E288" t="s">
        <v>406</v>
      </c>
      <c r="F288" t="s">
        <v>407</v>
      </c>
      <c r="G288" t="s">
        <v>123</v>
      </c>
      <c r="M288" t="s">
        <v>142</v>
      </c>
    </row>
    <row r="289" spans="1:13">
      <c r="A289" t="s">
        <v>768</v>
      </c>
      <c r="B289" t="s">
        <v>398</v>
      </c>
      <c r="C289" t="s">
        <v>400</v>
      </c>
      <c r="D289" t="s">
        <v>0</v>
      </c>
      <c r="E289" t="s">
        <v>401</v>
      </c>
      <c r="F289" t="s">
        <v>65</v>
      </c>
      <c r="G289" t="s">
        <v>197</v>
      </c>
      <c r="M289" t="s">
        <v>143</v>
      </c>
    </row>
    <row r="290" spans="1:13">
      <c r="A290" t="s">
        <v>578</v>
      </c>
      <c r="B290" t="s">
        <v>398</v>
      </c>
      <c r="C290" t="s">
        <v>400</v>
      </c>
      <c r="D290" t="s">
        <v>0</v>
      </c>
      <c r="E290" t="s">
        <v>401</v>
      </c>
      <c r="F290" t="s">
        <v>65</v>
      </c>
      <c r="G290" t="s">
        <v>230</v>
      </c>
      <c r="M290" t="s">
        <v>39</v>
      </c>
    </row>
    <row r="291" spans="1:13">
      <c r="A291" t="s">
        <v>579</v>
      </c>
      <c r="B291" t="s">
        <v>398</v>
      </c>
      <c r="C291" t="s">
        <v>400</v>
      </c>
      <c r="D291" t="s">
        <v>0</v>
      </c>
      <c r="E291" t="s">
        <v>401</v>
      </c>
      <c r="F291" t="s">
        <v>65</v>
      </c>
      <c r="G291" t="s">
        <v>198</v>
      </c>
      <c r="M291" t="s">
        <v>38</v>
      </c>
    </row>
    <row r="292" spans="1:13">
      <c r="A292" t="s">
        <v>608</v>
      </c>
      <c r="B292" t="s">
        <v>398</v>
      </c>
      <c r="C292" t="s">
        <v>400</v>
      </c>
      <c r="D292" t="s">
        <v>0</v>
      </c>
      <c r="E292" t="s">
        <v>480</v>
      </c>
      <c r="F292" t="s">
        <v>51</v>
      </c>
      <c r="G292" t="s">
        <v>150</v>
      </c>
      <c r="M292" t="s">
        <v>793</v>
      </c>
    </row>
    <row r="293" spans="1:13">
      <c r="A293" t="s">
        <v>769</v>
      </c>
      <c r="B293" t="s">
        <v>398</v>
      </c>
      <c r="C293" t="s">
        <v>400</v>
      </c>
      <c r="D293" t="s">
        <v>0</v>
      </c>
      <c r="E293" t="s">
        <v>401</v>
      </c>
      <c r="F293" t="s">
        <v>65</v>
      </c>
      <c r="G293" t="s">
        <v>325</v>
      </c>
      <c r="M293" t="s">
        <v>58</v>
      </c>
    </row>
    <row r="294" spans="1:13">
      <c r="A294" t="s">
        <v>770</v>
      </c>
      <c r="B294" t="s">
        <v>398</v>
      </c>
      <c r="C294" t="s">
        <v>400</v>
      </c>
      <c r="D294" t="s">
        <v>0</v>
      </c>
      <c r="E294" t="s">
        <v>401</v>
      </c>
      <c r="F294" t="s">
        <v>65</v>
      </c>
      <c r="G294" t="s">
        <v>231</v>
      </c>
      <c r="M294" t="s">
        <v>219</v>
      </c>
    </row>
    <row r="295" spans="1:13">
      <c r="A295" t="s">
        <v>468</v>
      </c>
      <c r="B295" t="s">
        <v>398</v>
      </c>
      <c r="C295" t="s">
        <v>400</v>
      </c>
      <c r="D295" t="s">
        <v>0</v>
      </c>
      <c r="E295" t="s">
        <v>455</v>
      </c>
      <c r="F295" t="s">
        <v>456</v>
      </c>
      <c r="G295" t="s">
        <v>469</v>
      </c>
      <c r="M295" t="s">
        <v>310</v>
      </c>
    </row>
    <row r="296" spans="1:13">
      <c r="A296" t="s">
        <v>580</v>
      </c>
      <c r="B296" t="s">
        <v>398</v>
      </c>
      <c r="C296" t="s">
        <v>400</v>
      </c>
      <c r="D296" t="s">
        <v>0</v>
      </c>
      <c r="E296" t="s">
        <v>401</v>
      </c>
      <c r="F296" t="s">
        <v>65</v>
      </c>
      <c r="G296" t="s">
        <v>246</v>
      </c>
      <c r="M296" t="s">
        <v>327</v>
      </c>
    </row>
    <row r="297" spans="1:13">
      <c r="A297" t="s">
        <v>581</v>
      </c>
      <c r="B297" t="s">
        <v>398</v>
      </c>
      <c r="C297" t="s">
        <v>400</v>
      </c>
      <c r="D297" t="s">
        <v>0</v>
      </c>
      <c r="E297" t="s">
        <v>401</v>
      </c>
      <c r="F297" t="s">
        <v>65</v>
      </c>
      <c r="G297" t="s">
        <v>232</v>
      </c>
      <c r="M297" t="s">
        <v>274</v>
      </c>
    </row>
    <row r="298" spans="1:13">
      <c r="A298" t="s">
        <v>605</v>
      </c>
      <c r="B298" t="s">
        <v>398</v>
      </c>
      <c r="C298" t="s">
        <v>400</v>
      </c>
      <c r="D298" t="s">
        <v>0</v>
      </c>
      <c r="E298" t="s">
        <v>452</v>
      </c>
      <c r="F298" t="s">
        <v>44</v>
      </c>
      <c r="G298" t="s">
        <v>656</v>
      </c>
      <c r="M298" t="s">
        <v>48</v>
      </c>
    </row>
    <row r="299" spans="1:13">
      <c r="A299" t="s">
        <v>507</v>
      </c>
      <c r="B299" t="s">
        <v>398</v>
      </c>
      <c r="C299" t="s">
        <v>400</v>
      </c>
      <c r="D299" t="s">
        <v>0</v>
      </c>
      <c r="E299" t="s">
        <v>434</v>
      </c>
      <c r="F299" t="s">
        <v>435</v>
      </c>
      <c r="G299" t="s">
        <v>285</v>
      </c>
      <c r="M299" t="s">
        <v>126</v>
      </c>
    </row>
    <row r="300" spans="1:13">
      <c r="A300" t="s">
        <v>508</v>
      </c>
      <c r="B300" t="s">
        <v>398</v>
      </c>
      <c r="C300" t="s">
        <v>400</v>
      </c>
      <c r="D300" t="s">
        <v>0</v>
      </c>
      <c r="E300" t="s">
        <v>434</v>
      </c>
      <c r="F300" t="s">
        <v>435</v>
      </c>
      <c r="G300" t="s">
        <v>286</v>
      </c>
      <c r="M300" t="s">
        <v>314</v>
      </c>
    </row>
    <row r="301" spans="1:13">
      <c r="A301" t="s">
        <v>644</v>
      </c>
      <c r="B301" t="s">
        <v>398</v>
      </c>
      <c r="C301" t="s">
        <v>400</v>
      </c>
      <c r="D301" t="s">
        <v>0</v>
      </c>
      <c r="E301" t="s">
        <v>401</v>
      </c>
      <c r="F301" t="s">
        <v>65</v>
      </c>
      <c r="G301" t="s">
        <v>199</v>
      </c>
      <c r="M301" t="s">
        <v>160</v>
      </c>
    </row>
    <row r="302" spans="1:13">
      <c r="A302" t="s">
        <v>413</v>
      </c>
      <c r="B302" t="s">
        <v>398</v>
      </c>
      <c r="C302" t="s">
        <v>400</v>
      </c>
      <c r="D302" t="s">
        <v>0</v>
      </c>
      <c r="E302" t="s">
        <v>401</v>
      </c>
      <c r="F302" t="s">
        <v>65</v>
      </c>
      <c r="G302" t="s">
        <v>124</v>
      </c>
      <c r="M302" t="s">
        <v>204</v>
      </c>
    </row>
    <row r="303" spans="1:13">
      <c r="A303" t="s">
        <v>470</v>
      </c>
      <c r="B303" t="s">
        <v>398</v>
      </c>
      <c r="C303" t="s">
        <v>400</v>
      </c>
      <c r="D303" t="s">
        <v>0</v>
      </c>
      <c r="E303" t="s">
        <v>455</v>
      </c>
      <c r="F303" t="s">
        <v>456</v>
      </c>
      <c r="G303" t="s">
        <v>471</v>
      </c>
      <c r="M303" t="s">
        <v>259</v>
      </c>
    </row>
    <row r="304" spans="1:13">
      <c r="A304" t="s">
        <v>472</v>
      </c>
      <c r="B304" t="s">
        <v>398</v>
      </c>
      <c r="C304" t="s">
        <v>400</v>
      </c>
      <c r="D304" t="s">
        <v>0</v>
      </c>
      <c r="E304" t="s">
        <v>452</v>
      </c>
      <c r="F304" t="s">
        <v>44</v>
      </c>
      <c r="G304" t="s">
        <v>473</v>
      </c>
      <c r="M304" t="s">
        <v>40</v>
      </c>
    </row>
    <row r="305" spans="1:13">
      <c r="A305" t="s">
        <v>414</v>
      </c>
      <c r="B305" t="s">
        <v>398</v>
      </c>
      <c r="C305" t="s">
        <v>400</v>
      </c>
      <c r="D305" t="s">
        <v>0</v>
      </c>
      <c r="E305" t="s">
        <v>406</v>
      </c>
      <c r="F305" t="s">
        <v>407</v>
      </c>
      <c r="G305" t="s">
        <v>36</v>
      </c>
      <c r="M305" t="s">
        <v>205</v>
      </c>
    </row>
    <row r="306" spans="1:13">
      <c r="A306" t="s">
        <v>601</v>
      </c>
      <c r="B306" t="s">
        <v>398</v>
      </c>
      <c r="C306" t="s">
        <v>400</v>
      </c>
      <c r="D306" t="s">
        <v>0</v>
      </c>
      <c r="E306" t="s">
        <v>419</v>
      </c>
      <c r="F306" t="s">
        <v>42</v>
      </c>
      <c r="G306" t="s">
        <v>141</v>
      </c>
      <c r="M306" t="s">
        <v>288</v>
      </c>
    </row>
    <row r="307" spans="1:13">
      <c r="A307" t="s">
        <v>415</v>
      </c>
      <c r="B307" t="s">
        <v>398</v>
      </c>
      <c r="C307" t="s">
        <v>400</v>
      </c>
      <c r="D307" t="s">
        <v>0</v>
      </c>
      <c r="E307" t="s">
        <v>406</v>
      </c>
      <c r="F307" t="s">
        <v>407</v>
      </c>
      <c r="G307" t="s">
        <v>37</v>
      </c>
      <c r="M307" t="s">
        <v>220</v>
      </c>
    </row>
    <row r="308" spans="1:13">
      <c r="A308" t="s">
        <v>667</v>
      </c>
      <c r="B308" t="s">
        <v>398</v>
      </c>
      <c r="C308" t="s">
        <v>400</v>
      </c>
      <c r="D308" t="s">
        <v>0</v>
      </c>
      <c r="E308" t="s">
        <v>419</v>
      </c>
      <c r="F308" t="s">
        <v>42</v>
      </c>
      <c r="G308" t="s">
        <v>125</v>
      </c>
      <c r="M308" t="s">
        <v>221</v>
      </c>
    </row>
    <row r="309" spans="1:13">
      <c r="A309" t="s">
        <v>645</v>
      </c>
      <c r="B309" t="s">
        <v>398</v>
      </c>
      <c r="C309" t="s">
        <v>400</v>
      </c>
      <c r="D309" t="s">
        <v>0</v>
      </c>
      <c r="E309" t="s">
        <v>401</v>
      </c>
      <c r="F309" t="s">
        <v>65</v>
      </c>
      <c r="G309" t="s">
        <v>200</v>
      </c>
      <c r="M309" t="s">
        <v>222</v>
      </c>
    </row>
    <row r="310" spans="1:13">
      <c r="A310" t="s">
        <v>582</v>
      </c>
      <c r="B310" t="s">
        <v>398</v>
      </c>
      <c r="C310" t="s">
        <v>400</v>
      </c>
      <c r="D310" t="s">
        <v>0</v>
      </c>
      <c r="E310" t="s">
        <v>401</v>
      </c>
      <c r="F310" t="s">
        <v>65</v>
      </c>
      <c r="G310" t="s">
        <v>201</v>
      </c>
      <c r="M310" t="s">
        <v>127</v>
      </c>
    </row>
    <row r="311" spans="1:13">
      <c r="A311" t="s">
        <v>646</v>
      </c>
      <c r="B311" t="s">
        <v>398</v>
      </c>
      <c r="C311" t="s">
        <v>400</v>
      </c>
      <c r="D311" t="s">
        <v>0</v>
      </c>
      <c r="E311" t="s">
        <v>401</v>
      </c>
      <c r="F311" t="s">
        <v>65</v>
      </c>
      <c r="G311" t="s">
        <v>202</v>
      </c>
      <c r="M311" t="s">
        <v>289</v>
      </c>
    </row>
    <row r="312" spans="1:13">
      <c r="A312" t="s">
        <v>647</v>
      </c>
      <c r="B312" t="s">
        <v>398</v>
      </c>
      <c r="C312" t="s">
        <v>400</v>
      </c>
      <c r="D312" t="s">
        <v>0</v>
      </c>
      <c r="E312" t="s">
        <v>401</v>
      </c>
      <c r="F312" t="s">
        <v>65</v>
      </c>
      <c r="G312" t="s">
        <v>203</v>
      </c>
      <c r="M312" t="s">
        <v>144</v>
      </c>
    </row>
    <row r="313" spans="1:13">
      <c r="A313" t="s">
        <v>771</v>
      </c>
      <c r="B313" t="s">
        <v>398</v>
      </c>
      <c r="C313" t="s">
        <v>400</v>
      </c>
      <c r="D313" t="s">
        <v>0</v>
      </c>
      <c r="E313" t="s">
        <v>452</v>
      </c>
      <c r="F313" t="s">
        <v>44</v>
      </c>
      <c r="G313" t="s">
        <v>258</v>
      </c>
      <c r="M313" t="s">
        <v>41</v>
      </c>
    </row>
    <row r="314" spans="1:13">
      <c r="A314" t="s">
        <v>612</v>
      </c>
      <c r="B314" t="s">
        <v>398</v>
      </c>
      <c r="C314" t="s">
        <v>400</v>
      </c>
      <c r="D314" t="s">
        <v>0</v>
      </c>
      <c r="E314" t="s">
        <v>658</v>
      </c>
      <c r="F314" t="s">
        <v>61</v>
      </c>
      <c r="G314" t="s">
        <v>63</v>
      </c>
      <c r="M314" t="s">
        <v>312</v>
      </c>
    </row>
    <row r="315" spans="1:13">
      <c r="A315" t="s">
        <v>509</v>
      </c>
      <c r="B315" t="s">
        <v>398</v>
      </c>
      <c r="C315" t="s">
        <v>400</v>
      </c>
      <c r="D315" t="s">
        <v>0</v>
      </c>
      <c r="E315" t="s">
        <v>434</v>
      </c>
      <c r="F315" t="s">
        <v>435</v>
      </c>
      <c r="G315" t="s">
        <v>287</v>
      </c>
      <c r="M315" t="s">
        <v>206</v>
      </c>
    </row>
    <row r="316" spans="1:13">
      <c r="A316" t="s">
        <v>613</v>
      </c>
      <c r="B316" t="s">
        <v>398</v>
      </c>
      <c r="C316" t="s">
        <v>400</v>
      </c>
      <c r="D316" t="s">
        <v>0</v>
      </c>
      <c r="E316" t="s">
        <v>658</v>
      </c>
      <c r="F316" t="s">
        <v>61</v>
      </c>
      <c r="G316" t="s">
        <v>64</v>
      </c>
      <c r="M316" t="s">
        <v>311</v>
      </c>
    </row>
    <row r="317" spans="1:13">
      <c r="A317" t="s">
        <v>602</v>
      </c>
      <c r="B317" t="s">
        <v>398</v>
      </c>
      <c r="C317" t="s">
        <v>400</v>
      </c>
      <c r="D317" t="s">
        <v>0</v>
      </c>
      <c r="E317" t="s">
        <v>419</v>
      </c>
      <c r="F317" t="s">
        <v>42</v>
      </c>
      <c r="G317" t="s">
        <v>142</v>
      </c>
      <c r="M317" t="s">
        <v>475</v>
      </c>
    </row>
    <row r="318" spans="1:13">
      <c r="A318" t="s">
        <v>772</v>
      </c>
      <c r="B318" t="s">
        <v>398</v>
      </c>
      <c r="C318" t="s">
        <v>400</v>
      </c>
      <c r="D318" t="s">
        <v>0</v>
      </c>
      <c r="E318" t="s">
        <v>406</v>
      </c>
      <c r="F318" t="s">
        <v>407</v>
      </c>
      <c r="G318" t="s">
        <v>143</v>
      </c>
      <c r="M318" t="s">
        <v>207</v>
      </c>
    </row>
    <row r="319" spans="1:13">
      <c r="A319" t="s">
        <v>583</v>
      </c>
      <c r="B319" t="s">
        <v>398</v>
      </c>
      <c r="C319" t="s">
        <v>400</v>
      </c>
      <c r="D319" t="s">
        <v>0</v>
      </c>
      <c r="E319" t="s">
        <v>401</v>
      </c>
      <c r="F319" t="s">
        <v>65</v>
      </c>
      <c r="G319" t="s">
        <v>39</v>
      </c>
      <c r="M319" t="s">
        <v>208</v>
      </c>
    </row>
    <row r="320" spans="1:13">
      <c r="A320" t="s">
        <v>773</v>
      </c>
      <c r="B320" t="s">
        <v>398</v>
      </c>
      <c r="C320" t="s">
        <v>400</v>
      </c>
      <c r="D320" t="s">
        <v>0</v>
      </c>
      <c r="E320" t="s">
        <v>401</v>
      </c>
      <c r="F320" t="s">
        <v>65</v>
      </c>
      <c r="G320" t="s">
        <v>38</v>
      </c>
      <c r="M320" t="s">
        <v>260</v>
      </c>
    </row>
    <row r="321" spans="1:13">
      <c r="A321" t="s">
        <v>774</v>
      </c>
      <c r="B321" t="s">
        <v>398</v>
      </c>
      <c r="C321" t="s">
        <v>400</v>
      </c>
      <c r="D321" t="s">
        <v>0</v>
      </c>
      <c r="E321" t="s">
        <v>401</v>
      </c>
      <c r="F321" t="s">
        <v>65</v>
      </c>
      <c r="G321" t="s">
        <v>793</v>
      </c>
      <c r="M321" t="s">
        <v>261</v>
      </c>
    </row>
    <row r="322" spans="1:13">
      <c r="A322" t="s">
        <v>510</v>
      </c>
      <c r="B322" t="s">
        <v>398</v>
      </c>
      <c r="C322" t="s">
        <v>400</v>
      </c>
      <c r="D322" t="s">
        <v>0</v>
      </c>
      <c r="E322" t="s">
        <v>434</v>
      </c>
      <c r="F322" t="s">
        <v>435</v>
      </c>
      <c r="G322" t="s">
        <v>58</v>
      </c>
      <c r="M322" t="s">
        <v>49</v>
      </c>
    </row>
    <row r="323" spans="1:13">
      <c r="A323" t="s">
        <v>511</v>
      </c>
      <c r="B323" t="s">
        <v>398</v>
      </c>
      <c r="C323" t="s">
        <v>400</v>
      </c>
      <c r="D323" t="s">
        <v>0</v>
      </c>
      <c r="E323" t="s">
        <v>434</v>
      </c>
      <c r="F323" t="s">
        <v>435</v>
      </c>
      <c r="G323" t="s">
        <v>219</v>
      </c>
      <c r="M323" t="s">
        <v>73</v>
      </c>
    </row>
    <row r="324" spans="1:13">
      <c r="A324" t="s">
        <v>648</v>
      </c>
      <c r="B324" t="s">
        <v>398</v>
      </c>
      <c r="C324" t="s">
        <v>400</v>
      </c>
      <c r="D324" t="s">
        <v>0</v>
      </c>
      <c r="E324" t="s">
        <v>401</v>
      </c>
      <c r="F324" t="s">
        <v>65</v>
      </c>
      <c r="G324" t="s">
        <v>310</v>
      </c>
      <c r="M324" t="s">
        <v>209</v>
      </c>
    </row>
    <row r="325" spans="1:13">
      <c r="A325" t="s">
        <v>649</v>
      </c>
      <c r="B325" t="s">
        <v>398</v>
      </c>
      <c r="C325" t="s">
        <v>400</v>
      </c>
      <c r="D325" t="s">
        <v>0</v>
      </c>
      <c r="E325" t="s">
        <v>401</v>
      </c>
      <c r="F325" t="s">
        <v>65</v>
      </c>
      <c r="G325" t="s">
        <v>327</v>
      </c>
      <c r="M325" t="s">
        <v>210</v>
      </c>
    </row>
    <row r="326" spans="1:13">
      <c r="A326" t="s">
        <v>448</v>
      </c>
      <c r="B326" t="s">
        <v>398</v>
      </c>
      <c r="C326" t="s">
        <v>400</v>
      </c>
      <c r="D326" t="s">
        <v>0</v>
      </c>
      <c r="E326" t="s">
        <v>406</v>
      </c>
      <c r="F326" t="s">
        <v>407</v>
      </c>
      <c r="G326" t="s">
        <v>274</v>
      </c>
      <c r="M326" t="s">
        <v>128</v>
      </c>
    </row>
    <row r="327" spans="1:13">
      <c r="A327" t="s">
        <v>775</v>
      </c>
      <c r="B327" t="s">
        <v>398</v>
      </c>
      <c r="C327" t="s">
        <v>400</v>
      </c>
      <c r="D327" t="s">
        <v>0</v>
      </c>
      <c r="E327" t="s">
        <v>452</v>
      </c>
      <c r="F327" t="s">
        <v>44</v>
      </c>
      <c r="G327" t="s">
        <v>48</v>
      </c>
      <c r="M327" t="s">
        <v>264</v>
      </c>
    </row>
    <row r="328" spans="1:13">
      <c r="A328" t="s">
        <v>584</v>
      </c>
      <c r="B328" t="s">
        <v>398</v>
      </c>
      <c r="C328" t="s">
        <v>400</v>
      </c>
      <c r="D328" t="s">
        <v>0</v>
      </c>
      <c r="E328" t="s">
        <v>401</v>
      </c>
      <c r="F328" t="s">
        <v>65</v>
      </c>
      <c r="G328" t="s">
        <v>126</v>
      </c>
      <c r="M328" t="s">
        <v>262</v>
      </c>
    </row>
    <row r="329" spans="1:13">
      <c r="A329" t="s">
        <v>776</v>
      </c>
      <c r="B329" t="s">
        <v>398</v>
      </c>
      <c r="C329" t="s">
        <v>400</v>
      </c>
      <c r="D329" t="s">
        <v>0</v>
      </c>
      <c r="E329" t="s">
        <v>452</v>
      </c>
      <c r="F329" t="s">
        <v>44</v>
      </c>
      <c r="G329" t="s">
        <v>314</v>
      </c>
      <c r="M329" t="s">
        <v>247</v>
      </c>
    </row>
    <row r="330" spans="1:13">
      <c r="A330" t="s">
        <v>512</v>
      </c>
      <c r="B330" t="s">
        <v>398</v>
      </c>
      <c r="C330" t="s">
        <v>400</v>
      </c>
      <c r="D330" t="s">
        <v>0</v>
      </c>
      <c r="E330" t="s">
        <v>434</v>
      </c>
      <c r="F330" t="s">
        <v>435</v>
      </c>
      <c r="G330" t="s">
        <v>160</v>
      </c>
      <c r="M330" t="s">
        <v>275</v>
      </c>
    </row>
    <row r="331" spans="1:13">
      <c r="A331" t="s">
        <v>777</v>
      </c>
      <c r="B331" t="s">
        <v>398</v>
      </c>
      <c r="C331" t="s">
        <v>400</v>
      </c>
      <c r="D331" t="s">
        <v>0</v>
      </c>
      <c r="E331" t="s">
        <v>401</v>
      </c>
      <c r="F331" t="s">
        <v>65</v>
      </c>
      <c r="G331" t="s">
        <v>204</v>
      </c>
      <c r="M331" t="s">
        <v>477</v>
      </c>
    </row>
    <row r="332" spans="1:13">
      <c r="A332" t="s">
        <v>778</v>
      </c>
      <c r="B332" t="s">
        <v>398</v>
      </c>
      <c r="C332" t="s">
        <v>400</v>
      </c>
      <c r="D332" t="s">
        <v>0</v>
      </c>
      <c r="E332" t="s">
        <v>452</v>
      </c>
      <c r="F332" t="s">
        <v>44</v>
      </c>
      <c r="G332" t="s">
        <v>259</v>
      </c>
      <c r="M332" t="s">
        <v>211</v>
      </c>
    </row>
    <row r="333" spans="1:13">
      <c r="A333" t="s">
        <v>779</v>
      </c>
      <c r="B333" t="s">
        <v>398</v>
      </c>
      <c r="C333" t="s">
        <v>400</v>
      </c>
      <c r="D333" t="s">
        <v>0</v>
      </c>
      <c r="E333" t="s">
        <v>401</v>
      </c>
      <c r="F333" t="s">
        <v>65</v>
      </c>
      <c r="G333" t="s">
        <v>40</v>
      </c>
      <c r="M333" t="s">
        <v>212</v>
      </c>
    </row>
    <row r="334" spans="1:13">
      <c r="A334" t="s">
        <v>585</v>
      </c>
      <c r="B334" t="s">
        <v>398</v>
      </c>
      <c r="C334" t="s">
        <v>400</v>
      </c>
      <c r="D334" t="s">
        <v>0</v>
      </c>
      <c r="E334" t="s">
        <v>401</v>
      </c>
      <c r="F334" t="s">
        <v>65</v>
      </c>
      <c r="G334" t="s">
        <v>205</v>
      </c>
      <c r="M334" t="s">
        <v>689</v>
      </c>
    </row>
    <row r="335" spans="1:13">
      <c r="A335" t="s">
        <v>513</v>
      </c>
      <c r="B335" t="s">
        <v>398</v>
      </c>
      <c r="C335" t="s">
        <v>400</v>
      </c>
      <c r="D335" t="s">
        <v>0</v>
      </c>
      <c r="E335" t="s">
        <v>434</v>
      </c>
      <c r="F335" t="s">
        <v>435</v>
      </c>
      <c r="G335" t="s">
        <v>288</v>
      </c>
      <c r="M335" t="s">
        <v>235</v>
      </c>
    </row>
    <row r="336" spans="1:13">
      <c r="A336" t="s">
        <v>514</v>
      </c>
      <c r="B336" t="s">
        <v>398</v>
      </c>
      <c r="C336" t="s">
        <v>400</v>
      </c>
      <c r="D336" t="s">
        <v>0</v>
      </c>
      <c r="E336" t="s">
        <v>434</v>
      </c>
      <c r="F336" t="s">
        <v>435</v>
      </c>
      <c r="G336" t="s">
        <v>220</v>
      </c>
      <c r="M336" t="s">
        <v>129</v>
      </c>
    </row>
    <row r="337" spans="1:13">
      <c r="A337" t="s">
        <v>491</v>
      </c>
      <c r="B337" t="s">
        <v>398</v>
      </c>
      <c r="C337" t="s">
        <v>400</v>
      </c>
      <c r="D337" t="s">
        <v>0</v>
      </c>
      <c r="E337" t="s">
        <v>434</v>
      </c>
      <c r="F337" t="s">
        <v>435</v>
      </c>
      <c r="G337" t="s">
        <v>221</v>
      </c>
      <c r="M337" t="s">
        <v>213</v>
      </c>
    </row>
    <row r="338" spans="1:13">
      <c r="A338" t="s">
        <v>780</v>
      </c>
      <c r="B338" t="s">
        <v>398</v>
      </c>
      <c r="C338" t="s">
        <v>400</v>
      </c>
      <c r="D338" t="s">
        <v>0</v>
      </c>
      <c r="E338" t="s">
        <v>795</v>
      </c>
      <c r="F338" t="s">
        <v>435</v>
      </c>
      <c r="G338" t="s">
        <v>222</v>
      </c>
      <c r="M338" t="s">
        <v>214</v>
      </c>
    </row>
    <row r="339" spans="1:13">
      <c r="A339" t="s">
        <v>586</v>
      </c>
      <c r="B339" t="s">
        <v>398</v>
      </c>
      <c r="C339" t="s">
        <v>400</v>
      </c>
      <c r="D339" t="s">
        <v>0</v>
      </c>
      <c r="E339" t="s">
        <v>401</v>
      </c>
      <c r="F339" t="s">
        <v>65</v>
      </c>
      <c r="G339" t="s">
        <v>127</v>
      </c>
      <c r="M339" t="s">
        <v>215</v>
      </c>
    </row>
    <row r="340" spans="1:13">
      <c r="A340" t="s">
        <v>515</v>
      </c>
      <c r="B340" t="s">
        <v>398</v>
      </c>
      <c r="C340" t="s">
        <v>400</v>
      </c>
      <c r="D340" t="s">
        <v>0</v>
      </c>
      <c r="E340" t="s">
        <v>434</v>
      </c>
      <c r="F340" t="s">
        <v>435</v>
      </c>
      <c r="G340" t="s">
        <v>289</v>
      </c>
      <c r="M340" t="s">
        <v>683</v>
      </c>
    </row>
    <row r="341" spans="1:13">
      <c r="A341" t="s">
        <v>670</v>
      </c>
      <c r="B341" t="s">
        <v>398</v>
      </c>
      <c r="C341" t="s">
        <v>400</v>
      </c>
      <c r="D341" t="s">
        <v>0</v>
      </c>
      <c r="E341" t="s">
        <v>406</v>
      </c>
      <c r="F341" t="s">
        <v>407</v>
      </c>
      <c r="G341" t="s">
        <v>144</v>
      </c>
      <c r="M341" t="s">
        <v>50</v>
      </c>
    </row>
    <row r="342" spans="1:13">
      <c r="A342" t="s">
        <v>603</v>
      </c>
      <c r="B342" t="s">
        <v>398</v>
      </c>
      <c r="C342" t="s">
        <v>400</v>
      </c>
      <c r="D342" t="s">
        <v>0</v>
      </c>
      <c r="E342" t="s">
        <v>419</v>
      </c>
      <c r="F342" t="s">
        <v>42</v>
      </c>
      <c r="G342" t="s">
        <v>41</v>
      </c>
      <c r="M342" t="s">
        <v>267</v>
      </c>
    </row>
    <row r="343" spans="1:13">
      <c r="A343" t="s">
        <v>781</v>
      </c>
      <c r="B343" t="s">
        <v>398</v>
      </c>
      <c r="C343" t="s">
        <v>400</v>
      </c>
      <c r="D343" t="s">
        <v>0</v>
      </c>
      <c r="E343" t="s">
        <v>795</v>
      </c>
      <c r="F343" t="s">
        <v>435</v>
      </c>
      <c r="G343" t="s">
        <v>312</v>
      </c>
      <c r="M343" t="s">
        <v>657</v>
      </c>
    </row>
    <row r="344" spans="1:13">
      <c r="A344" t="s">
        <v>782</v>
      </c>
      <c r="B344" t="s">
        <v>398</v>
      </c>
      <c r="C344" t="s">
        <v>400</v>
      </c>
      <c r="D344" t="s">
        <v>0</v>
      </c>
      <c r="E344" t="s">
        <v>401</v>
      </c>
      <c r="F344" t="s">
        <v>65</v>
      </c>
      <c r="G344" t="s">
        <v>206</v>
      </c>
      <c r="M344" t="s">
        <v>59</v>
      </c>
    </row>
    <row r="345" spans="1:13">
      <c r="A345" t="s">
        <v>650</v>
      </c>
      <c r="B345" t="s">
        <v>398</v>
      </c>
      <c r="C345" t="s">
        <v>400</v>
      </c>
      <c r="D345" t="s">
        <v>0</v>
      </c>
      <c r="E345" t="s">
        <v>401</v>
      </c>
      <c r="F345" t="s">
        <v>65</v>
      </c>
      <c r="G345" t="s">
        <v>311</v>
      </c>
      <c r="M345" t="s">
        <v>161</v>
      </c>
    </row>
    <row r="346" spans="1:13">
      <c r="A346" t="s">
        <v>474</v>
      </c>
      <c r="B346" t="s">
        <v>398</v>
      </c>
      <c r="C346" t="s">
        <v>400</v>
      </c>
      <c r="D346" t="s">
        <v>0</v>
      </c>
      <c r="E346" t="s">
        <v>455</v>
      </c>
      <c r="F346" t="s">
        <v>456</v>
      </c>
      <c r="G346" t="s">
        <v>475</v>
      </c>
      <c r="M346" t="s">
        <v>319</v>
      </c>
    </row>
    <row r="347" spans="1:13">
      <c r="A347" t="s">
        <v>587</v>
      </c>
      <c r="B347" t="s">
        <v>398</v>
      </c>
      <c r="C347" t="s">
        <v>400</v>
      </c>
      <c r="D347" t="s">
        <v>0</v>
      </c>
      <c r="E347" t="s">
        <v>401</v>
      </c>
      <c r="F347" t="s">
        <v>65</v>
      </c>
      <c r="G347" t="s">
        <v>207</v>
      </c>
    </row>
    <row r="348" spans="1:13">
      <c r="A348" t="s">
        <v>651</v>
      </c>
      <c r="B348" t="s">
        <v>398</v>
      </c>
      <c r="C348" t="s">
        <v>400</v>
      </c>
      <c r="D348" t="s">
        <v>0</v>
      </c>
      <c r="E348" t="s">
        <v>401</v>
      </c>
      <c r="F348" t="s">
        <v>65</v>
      </c>
      <c r="G348" t="s">
        <v>208</v>
      </c>
    </row>
    <row r="349" spans="1:13">
      <c r="A349" t="s">
        <v>783</v>
      </c>
      <c r="B349" t="s">
        <v>398</v>
      </c>
      <c r="C349" t="s">
        <v>400</v>
      </c>
      <c r="D349" t="s">
        <v>0</v>
      </c>
      <c r="E349" t="s">
        <v>452</v>
      </c>
      <c r="F349" t="s">
        <v>44</v>
      </c>
      <c r="G349" t="s">
        <v>260</v>
      </c>
    </row>
    <row r="350" spans="1:13">
      <c r="A350" t="s">
        <v>784</v>
      </c>
      <c r="B350" t="s">
        <v>398</v>
      </c>
      <c r="C350" t="s">
        <v>400</v>
      </c>
      <c r="D350" t="s">
        <v>0</v>
      </c>
      <c r="E350" t="s">
        <v>452</v>
      </c>
      <c r="F350" t="s">
        <v>44</v>
      </c>
      <c r="G350" t="s">
        <v>261</v>
      </c>
    </row>
    <row r="351" spans="1:13">
      <c r="A351" t="s">
        <v>785</v>
      </c>
      <c r="B351" t="s">
        <v>398</v>
      </c>
      <c r="C351" t="s">
        <v>400</v>
      </c>
      <c r="D351" t="s">
        <v>0</v>
      </c>
      <c r="E351" t="s">
        <v>452</v>
      </c>
      <c r="F351" t="s">
        <v>44</v>
      </c>
      <c r="G351" t="s">
        <v>49</v>
      </c>
    </row>
    <row r="352" spans="1:13">
      <c r="A352" t="s">
        <v>588</v>
      </c>
      <c r="B352" t="s">
        <v>398</v>
      </c>
      <c r="C352" t="s">
        <v>400</v>
      </c>
      <c r="D352" t="s">
        <v>0</v>
      </c>
      <c r="E352" t="s">
        <v>401</v>
      </c>
      <c r="F352" t="s">
        <v>65</v>
      </c>
      <c r="G352" t="s">
        <v>73</v>
      </c>
    </row>
    <row r="353" spans="1:7">
      <c r="A353" t="s">
        <v>652</v>
      </c>
      <c r="B353" t="s">
        <v>398</v>
      </c>
      <c r="C353" t="s">
        <v>400</v>
      </c>
      <c r="D353" t="s">
        <v>0</v>
      </c>
      <c r="E353" t="s">
        <v>401</v>
      </c>
      <c r="F353" t="s">
        <v>65</v>
      </c>
      <c r="G353" t="s">
        <v>209</v>
      </c>
    </row>
    <row r="354" spans="1:7">
      <c r="A354" t="s">
        <v>589</v>
      </c>
      <c r="B354" t="s">
        <v>398</v>
      </c>
      <c r="C354" t="s">
        <v>400</v>
      </c>
      <c r="D354" t="s">
        <v>0</v>
      </c>
      <c r="E354" t="s">
        <v>401</v>
      </c>
      <c r="F354" t="s">
        <v>65</v>
      </c>
      <c r="G354" t="s">
        <v>210</v>
      </c>
    </row>
    <row r="355" spans="1:7">
      <c r="A355" t="s">
        <v>786</v>
      </c>
      <c r="B355" t="s">
        <v>398</v>
      </c>
      <c r="C355" t="s">
        <v>400</v>
      </c>
      <c r="D355" t="s">
        <v>0</v>
      </c>
      <c r="E355" t="s">
        <v>401</v>
      </c>
      <c r="F355" t="s">
        <v>65</v>
      </c>
      <c r="G355" t="s">
        <v>128</v>
      </c>
    </row>
    <row r="356" spans="1:7">
      <c r="A356" t="s">
        <v>449</v>
      </c>
      <c r="B356" t="s">
        <v>398</v>
      </c>
      <c r="C356" t="s">
        <v>400</v>
      </c>
      <c r="D356" t="s">
        <v>0</v>
      </c>
      <c r="E356" t="s">
        <v>406</v>
      </c>
      <c r="F356" t="s">
        <v>407</v>
      </c>
      <c r="G356" t="s">
        <v>264</v>
      </c>
    </row>
    <row r="357" spans="1:7">
      <c r="A357" t="s">
        <v>787</v>
      </c>
      <c r="B357" t="s">
        <v>398</v>
      </c>
      <c r="C357" t="s">
        <v>400</v>
      </c>
      <c r="D357" t="s">
        <v>0</v>
      </c>
      <c r="E357" t="s">
        <v>452</v>
      </c>
      <c r="F357" t="s">
        <v>44</v>
      </c>
      <c r="G357" t="s">
        <v>262</v>
      </c>
    </row>
    <row r="358" spans="1:7">
      <c r="A358" t="s">
        <v>416</v>
      </c>
      <c r="B358" t="s">
        <v>398</v>
      </c>
      <c r="C358" t="s">
        <v>400</v>
      </c>
      <c r="D358" t="s">
        <v>0</v>
      </c>
      <c r="E358" t="s">
        <v>401</v>
      </c>
      <c r="F358" t="s">
        <v>65</v>
      </c>
      <c r="G358" t="s">
        <v>247</v>
      </c>
    </row>
    <row r="359" spans="1:7">
      <c r="A359" t="s">
        <v>450</v>
      </c>
      <c r="B359" t="s">
        <v>398</v>
      </c>
      <c r="C359" t="s">
        <v>400</v>
      </c>
      <c r="D359" t="s">
        <v>0</v>
      </c>
      <c r="E359" t="s">
        <v>406</v>
      </c>
      <c r="F359" t="s">
        <v>407</v>
      </c>
      <c r="G359" t="s">
        <v>275</v>
      </c>
    </row>
    <row r="360" spans="1:7">
      <c r="A360" t="s">
        <v>476</v>
      </c>
      <c r="B360" t="s">
        <v>398</v>
      </c>
      <c r="C360" t="s">
        <v>400</v>
      </c>
      <c r="D360" t="s">
        <v>0</v>
      </c>
      <c r="E360" t="s">
        <v>455</v>
      </c>
      <c r="F360" t="s">
        <v>456</v>
      </c>
      <c r="G360" t="s">
        <v>477</v>
      </c>
    </row>
    <row r="361" spans="1:7">
      <c r="A361" t="s">
        <v>788</v>
      </c>
      <c r="B361" t="s">
        <v>398</v>
      </c>
      <c r="C361" t="s">
        <v>400</v>
      </c>
      <c r="D361" t="s">
        <v>0</v>
      </c>
      <c r="E361" t="s">
        <v>401</v>
      </c>
      <c r="F361" t="s">
        <v>65</v>
      </c>
      <c r="G361" t="s">
        <v>211</v>
      </c>
    </row>
    <row r="362" spans="1:7">
      <c r="A362" t="s">
        <v>590</v>
      </c>
      <c r="B362" t="s">
        <v>398</v>
      </c>
      <c r="C362" t="s">
        <v>400</v>
      </c>
      <c r="D362" t="s">
        <v>0</v>
      </c>
      <c r="E362" t="s">
        <v>401</v>
      </c>
      <c r="F362" t="s">
        <v>65</v>
      </c>
      <c r="G362" t="s">
        <v>212</v>
      </c>
    </row>
    <row r="363" spans="1:7">
      <c r="A363" t="s">
        <v>680</v>
      </c>
      <c r="B363" t="s">
        <v>398</v>
      </c>
      <c r="C363" t="s">
        <v>400</v>
      </c>
      <c r="D363" t="s">
        <v>0</v>
      </c>
      <c r="E363" t="s">
        <v>401</v>
      </c>
      <c r="F363" t="s">
        <v>65</v>
      </c>
      <c r="G363" t="s">
        <v>689</v>
      </c>
    </row>
    <row r="364" spans="1:7">
      <c r="A364" t="s">
        <v>606</v>
      </c>
      <c r="B364" t="s">
        <v>398</v>
      </c>
      <c r="C364" t="s">
        <v>400</v>
      </c>
      <c r="D364" t="s">
        <v>0</v>
      </c>
      <c r="E364" t="s">
        <v>452</v>
      </c>
      <c r="F364" t="s">
        <v>44</v>
      </c>
      <c r="G364" t="s">
        <v>235</v>
      </c>
    </row>
    <row r="365" spans="1:7">
      <c r="A365" t="s">
        <v>591</v>
      </c>
      <c r="B365" t="s">
        <v>398</v>
      </c>
      <c r="C365" t="s">
        <v>400</v>
      </c>
      <c r="D365" t="s">
        <v>0</v>
      </c>
      <c r="E365" t="s">
        <v>401</v>
      </c>
      <c r="F365" t="s">
        <v>65</v>
      </c>
      <c r="G365" t="s">
        <v>129</v>
      </c>
    </row>
    <row r="366" spans="1:7">
      <c r="A366" t="s">
        <v>592</v>
      </c>
      <c r="B366" t="s">
        <v>398</v>
      </c>
      <c r="C366" t="s">
        <v>400</v>
      </c>
      <c r="D366" t="s">
        <v>0</v>
      </c>
      <c r="E366" t="s">
        <v>401</v>
      </c>
      <c r="F366" t="s">
        <v>65</v>
      </c>
      <c r="G366" t="s">
        <v>213</v>
      </c>
    </row>
    <row r="367" spans="1:7">
      <c r="A367" t="s">
        <v>653</v>
      </c>
      <c r="B367" t="s">
        <v>398</v>
      </c>
      <c r="C367" t="s">
        <v>400</v>
      </c>
      <c r="D367" t="s">
        <v>0</v>
      </c>
      <c r="E367" t="s">
        <v>401</v>
      </c>
      <c r="F367" t="s">
        <v>65</v>
      </c>
      <c r="G367" t="s">
        <v>214</v>
      </c>
    </row>
    <row r="368" spans="1:7">
      <c r="A368" t="s">
        <v>654</v>
      </c>
      <c r="B368" t="s">
        <v>398</v>
      </c>
      <c r="C368" t="s">
        <v>400</v>
      </c>
      <c r="D368" t="s">
        <v>0</v>
      </c>
      <c r="E368" t="s">
        <v>401</v>
      </c>
      <c r="F368" t="s">
        <v>65</v>
      </c>
      <c r="G368" t="s">
        <v>215</v>
      </c>
    </row>
    <row r="369" spans="1:7">
      <c r="A369" t="s">
        <v>674</v>
      </c>
      <c r="B369" t="s">
        <v>398</v>
      </c>
      <c r="C369" t="s">
        <v>400</v>
      </c>
      <c r="D369" t="s">
        <v>0</v>
      </c>
      <c r="E369" t="s">
        <v>401</v>
      </c>
      <c r="F369" t="s">
        <v>65</v>
      </c>
      <c r="G369" t="s">
        <v>683</v>
      </c>
    </row>
    <row r="370" spans="1:7">
      <c r="A370" t="s">
        <v>789</v>
      </c>
      <c r="B370" t="s">
        <v>398</v>
      </c>
      <c r="C370" t="s">
        <v>400</v>
      </c>
      <c r="D370" t="s">
        <v>0</v>
      </c>
      <c r="E370" t="s">
        <v>452</v>
      </c>
      <c r="F370" t="s">
        <v>44</v>
      </c>
      <c r="G370" t="s">
        <v>50</v>
      </c>
    </row>
    <row r="371" spans="1:7">
      <c r="A371" t="s">
        <v>516</v>
      </c>
      <c r="B371" t="s">
        <v>398</v>
      </c>
      <c r="C371" t="s">
        <v>400</v>
      </c>
      <c r="D371" t="s">
        <v>0</v>
      </c>
      <c r="E371" t="s">
        <v>434</v>
      </c>
      <c r="F371" t="s">
        <v>435</v>
      </c>
      <c r="G371" t="s">
        <v>267</v>
      </c>
    </row>
    <row r="372" spans="1:7">
      <c r="A372" t="s">
        <v>607</v>
      </c>
      <c r="B372" t="s">
        <v>398</v>
      </c>
      <c r="C372" t="s">
        <v>400</v>
      </c>
      <c r="D372" t="s">
        <v>0</v>
      </c>
      <c r="E372" t="s">
        <v>452</v>
      </c>
      <c r="F372" t="s">
        <v>44</v>
      </c>
      <c r="G372" t="s">
        <v>657</v>
      </c>
    </row>
    <row r="373" spans="1:7">
      <c r="A373" t="s">
        <v>609</v>
      </c>
      <c r="B373" t="s">
        <v>398</v>
      </c>
      <c r="C373" t="s">
        <v>400</v>
      </c>
      <c r="D373" t="s">
        <v>0</v>
      </c>
      <c r="E373" t="s">
        <v>434</v>
      </c>
      <c r="F373" t="s">
        <v>435</v>
      </c>
      <c r="G373" t="s">
        <v>59</v>
      </c>
    </row>
    <row r="374" spans="1:7">
      <c r="A374" t="s">
        <v>790</v>
      </c>
      <c r="B374" t="s">
        <v>398</v>
      </c>
      <c r="C374" t="s">
        <v>400</v>
      </c>
      <c r="D374" t="s">
        <v>0</v>
      </c>
      <c r="E374" t="s">
        <v>795</v>
      </c>
      <c r="F374" t="s">
        <v>435</v>
      </c>
      <c r="G374" t="s">
        <v>161</v>
      </c>
    </row>
    <row r="375" spans="1:7">
      <c r="A375" t="s">
        <v>791</v>
      </c>
      <c r="B375" t="s">
        <v>398</v>
      </c>
      <c r="C375" t="s">
        <v>400</v>
      </c>
      <c r="D375" t="s">
        <v>0</v>
      </c>
      <c r="E375" t="s">
        <v>452</v>
      </c>
      <c r="F375" t="s">
        <v>44</v>
      </c>
      <c r="G375" t="s">
        <v>319</v>
      </c>
    </row>
    <row r="376" spans="1:7">
      <c r="A376" t="s">
        <v>792</v>
      </c>
      <c r="B376" t="s">
        <v>398</v>
      </c>
      <c r="C376" t="s">
        <v>400</v>
      </c>
      <c r="D376" t="s">
        <v>0</v>
      </c>
      <c r="E376" t="s">
        <v>794</v>
      </c>
      <c r="F376" t="s">
        <v>270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2026</vt:lpstr>
      <vt:lpstr>Алф. указатель и усл. обознач.</vt:lpstr>
      <vt:lpstr>POS-материалы</vt:lpstr>
      <vt:lpstr>Условия работы</vt:lpstr>
      <vt:lpstr>FuzzyLookup_AddIn_Undo_Sheet</vt:lpstr>
      <vt:lpstr>'2026'!peon2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cp:lastPrinted>2026-04-08T05:11:08Z</cp:lastPrinted>
  <dcterms:created xsi:type="dcterms:W3CDTF">2025-03-18T10:33:34Z</dcterms:created>
  <dcterms:modified xsi:type="dcterms:W3CDTF">2026-06-23T13:27:22Z</dcterms:modified>
</cp:coreProperties>
</file>