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048F8912-6666-4BE6-8FA2-1A9867BEA665}" xr6:coauthVersionLast="47" xr6:coauthVersionMax="47" xr10:uidLastSave="{00000000-0000-0000-0000-000000000000}"/>
  <bookViews>
    <workbookView xWindow="-28920" yWindow="-2475" windowWidth="29040" windowHeight="15720" xr2:uid="{68862B0B-0E29-4409-B15F-8E7A7561DF6A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16_неделя_2021">#REF!</definedName>
    <definedName name="_xlnm._FilterDatabase" localSheetId="0" hidden="1">'2026'!$B$28:$Z$434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ient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Склады">#REF!</definedName>
    <definedName name="условия">#REF!</definedName>
    <definedName name="ыещл">#REF!</definedName>
    <definedName name="ылдфв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5" i="1" l="1"/>
  <c r="Q355" i="1"/>
  <c r="M355" i="1"/>
  <c r="H355" i="1"/>
  <c r="O355" i="1" s="1"/>
  <c r="Q244" i="1"/>
  <c r="S244" i="1" s="1"/>
  <c r="M244" i="1"/>
  <c r="H244" i="1"/>
  <c r="N244" i="1" s="1"/>
  <c r="P244" i="1" s="1"/>
  <c r="R212" i="1"/>
  <c r="Q212" i="1"/>
  <c r="M212" i="1"/>
  <c r="H212" i="1"/>
  <c r="O212" i="1" s="1"/>
  <c r="N192" i="1"/>
  <c r="P192" i="1" s="1"/>
  <c r="M192" i="1"/>
  <c r="I192" i="1"/>
  <c r="Q192" i="1" s="1"/>
  <c r="S192" i="1" s="1"/>
  <c r="N150" i="1"/>
  <c r="P150" i="1" s="1"/>
  <c r="M150" i="1"/>
  <c r="I150" i="1"/>
  <c r="Q150" i="1" s="1"/>
  <c r="S150" i="1" s="1"/>
  <c r="N71" i="1"/>
  <c r="P71" i="1" s="1"/>
  <c r="M71" i="1"/>
  <c r="I71" i="1"/>
  <c r="Q71" i="1" s="1"/>
  <c r="S71" i="1" s="1"/>
  <c r="S355" i="1" l="1"/>
  <c r="N355" i="1"/>
  <c r="P355" i="1" s="1"/>
  <c r="N212" i="1"/>
  <c r="P212" i="1" s="1"/>
  <c r="S212" i="1"/>
  <c r="O231" i="1" l="1"/>
  <c r="N231" i="1"/>
  <c r="M231" i="1"/>
  <c r="I231" i="1"/>
  <c r="R231" i="1" s="1"/>
  <c r="Q231" i="1" l="1"/>
  <c r="S231" i="1" s="1"/>
  <c r="P231" i="1"/>
  <c r="N155" i="1" l="1"/>
  <c r="P155" i="1" s="1"/>
  <c r="M155" i="1"/>
  <c r="I155" i="1"/>
  <c r="Q155" i="1" s="1"/>
  <c r="S155" i="1" s="1"/>
  <c r="N415" i="1"/>
  <c r="P415" i="1" s="1"/>
  <c r="M415" i="1"/>
  <c r="I415" i="1"/>
  <c r="Q415" i="1" s="1"/>
  <c r="S415" i="1" s="1"/>
  <c r="N320" i="1"/>
  <c r="P320" i="1" s="1"/>
  <c r="M320" i="1"/>
  <c r="I320" i="1"/>
  <c r="Q320" i="1" s="1"/>
  <c r="S320" i="1" s="1"/>
  <c r="N388" i="1"/>
  <c r="P388" i="1" s="1"/>
  <c r="M388" i="1"/>
  <c r="I388" i="1"/>
  <c r="Q388" i="1" s="1"/>
  <c r="S388" i="1" s="1"/>
  <c r="N213" i="1"/>
  <c r="P213" i="1" s="1"/>
  <c r="M213" i="1"/>
  <c r="I213" i="1"/>
  <c r="Q213" i="1" s="1"/>
  <c r="S213" i="1" s="1"/>
  <c r="N174" i="1"/>
  <c r="P174" i="1" s="1"/>
  <c r="M174" i="1"/>
  <c r="I174" i="1"/>
  <c r="Q174" i="1" s="1"/>
  <c r="S174" i="1" s="1"/>
  <c r="R383" i="1"/>
  <c r="Q383" i="1"/>
  <c r="M383" i="1"/>
  <c r="H383" i="1"/>
  <c r="O383" i="1" s="1"/>
  <c r="R368" i="1"/>
  <c r="Q368" i="1"/>
  <c r="M368" i="1"/>
  <c r="H368" i="1"/>
  <c r="O368" i="1" s="1"/>
  <c r="R336" i="1"/>
  <c r="Q336" i="1"/>
  <c r="M336" i="1"/>
  <c r="H336" i="1"/>
  <c r="O336" i="1" s="1"/>
  <c r="R329" i="1"/>
  <c r="Q329" i="1"/>
  <c r="M329" i="1"/>
  <c r="H329" i="1"/>
  <c r="O329" i="1" s="1"/>
  <c r="R96" i="1"/>
  <c r="Q96" i="1"/>
  <c r="M96" i="1"/>
  <c r="H96" i="1"/>
  <c r="O96" i="1" s="1"/>
  <c r="H429" i="1"/>
  <c r="N429" i="1" s="1"/>
  <c r="P429" i="1" s="1"/>
  <c r="H428" i="1"/>
  <c r="N428" i="1" s="1"/>
  <c r="P428" i="1" s="1"/>
  <c r="H427" i="1"/>
  <c r="N427" i="1" s="1"/>
  <c r="P427" i="1" s="1"/>
  <c r="H419" i="1"/>
  <c r="N419" i="1" s="1"/>
  <c r="P419" i="1" s="1"/>
  <c r="H418" i="1"/>
  <c r="N418" i="1" s="1"/>
  <c r="P418" i="1" s="1"/>
  <c r="H417" i="1"/>
  <c r="N417" i="1" s="1"/>
  <c r="P417" i="1" s="1"/>
  <c r="H414" i="1"/>
  <c r="N414" i="1" s="1"/>
  <c r="P414" i="1" s="1"/>
  <c r="H411" i="1"/>
  <c r="N411" i="1" s="1"/>
  <c r="P411" i="1" s="1"/>
  <c r="H409" i="1"/>
  <c r="N409" i="1" s="1"/>
  <c r="P409" i="1" s="1"/>
  <c r="H403" i="1"/>
  <c r="N403" i="1" s="1"/>
  <c r="P403" i="1" s="1"/>
  <c r="H401" i="1"/>
  <c r="N401" i="1" s="1"/>
  <c r="P401" i="1" s="1"/>
  <c r="H400" i="1"/>
  <c r="N400" i="1" s="1"/>
  <c r="P400" i="1" s="1"/>
  <c r="H399" i="1"/>
  <c r="N399" i="1" s="1"/>
  <c r="P399" i="1" s="1"/>
  <c r="H397" i="1"/>
  <c r="O397" i="1" s="1"/>
  <c r="H396" i="1"/>
  <c r="N396" i="1" s="1"/>
  <c r="P396" i="1" s="1"/>
  <c r="H394" i="1"/>
  <c r="N394" i="1" s="1"/>
  <c r="P394" i="1" s="1"/>
  <c r="H393" i="1"/>
  <c r="N393" i="1" s="1"/>
  <c r="P393" i="1" s="1"/>
  <c r="H392" i="1"/>
  <c r="N392" i="1" s="1"/>
  <c r="P392" i="1" s="1"/>
  <c r="H391" i="1"/>
  <c r="N391" i="1" s="1"/>
  <c r="P391" i="1" s="1"/>
  <c r="H389" i="1"/>
  <c r="O389" i="1" s="1"/>
  <c r="H387" i="1"/>
  <c r="O387" i="1" s="1"/>
  <c r="H386" i="1"/>
  <c r="N386" i="1" s="1"/>
  <c r="P386" i="1" s="1"/>
  <c r="H385" i="1"/>
  <c r="N385" i="1" s="1"/>
  <c r="P385" i="1" s="1"/>
  <c r="H384" i="1"/>
  <c r="N384" i="1" s="1"/>
  <c r="P384" i="1" s="1"/>
  <c r="H382" i="1"/>
  <c r="O382" i="1" s="1"/>
  <c r="H381" i="1"/>
  <c r="N381" i="1" s="1"/>
  <c r="P381" i="1" s="1"/>
  <c r="H380" i="1"/>
  <c r="N380" i="1" s="1"/>
  <c r="P380" i="1" s="1"/>
  <c r="H379" i="1"/>
  <c r="N379" i="1" s="1"/>
  <c r="P379" i="1" s="1"/>
  <c r="H378" i="1"/>
  <c r="N378" i="1" s="1"/>
  <c r="P378" i="1" s="1"/>
  <c r="H377" i="1"/>
  <c r="N377" i="1" s="1"/>
  <c r="P377" i="1" s="1"/>
  <c r="H375" i="1"/>
  <c r="O375" i="1" s="1"/>
  <c r="H373" i="1"/>
  <c r="O373" i="1" s="1"/>
  <c r="H371" i="1"/>
  <c r="N371" i="1" s="1"/>
  <c r="P371" i="1" s="1"/>
  <c r="H370" i="1"/>
  <c r="N370" i="1" s="1"/>
  <c r="P370" i="1" s="1"/>
  <c r="H367" i="1"/>
  <c r="N367" i="1" s="1"/>
  <c r="P367" i="1" s="1"/>
  <c r="H366" i="1"/>
  <c r="O366" i="1" s="1"/>
  <c r="H365" i="1"/>
  <c r="N365" i="1" s="1"/>
  <c r="H364" i="1"/>
  <c r="O364" i="1" s="1"/>
  <c r="H361" i="1"/>
  <c r="N361" i="1" s="1"/>
  <c r="P361" i="1" s="1"/>
  <c r="H359" i="1"/>
  <c r="N359" i="1" s="1"/>
  <c r="P359" i="1" s="1"/>
  <c r="H357" i="1"/>
  <c r="O357" i="1" s="1"/>
  <c r="H356" i="1"/>
  <c r="O356" i="1" s="1"/>
  <c r="H353" i="1"/>
  <c r="N353" i="1" s="1"/>
  <c r="P353" i="1" s="1"/>
  <c r="H351" i="1"/>
  <c r="N351" i="1" s="1"/>
  <c r="P351" i="1" s="1"/>
  <c r="H350" i="1"/>
  <c r="N350" i="1" s="1"/>
  <c r="P350" i="1" s="1"/>
  <c r="H349" i="1"/>
  <c r="N349" i="1" s="1"/>
  <c r="P349" i="1" s="1"/>
  <c r="H345" i="1"/>
  <c r="O345" i="1" s="1"/>
  <c r="H344" i="1"/>
  <c r="N344" i="1" s="1"/>
  <c r="P344" i="1" s="1"/>
  <c r="H343" i="1"/>
  <c r="N343" i="1" s="1"/>
  <c r="H342" i="1"/>
  <c r="N342" i="1" s="1"/>
  <c r="P342" i="1" s="1"/>
  <c r="H340" i="1"/>
  <c r="N340" i="1" s="1"/>
  <c r="H339" i="1"/>
  <c r="N339" i="1" s="1"/>
  <c r="H334" i="1"/>
  <c r="N334" i="1" s="1"/>
  <c r="P334" i="1" s="1"/>
  <c r="H328" i="1"/>
  <c r="N328" i="1" s="1"/>
  <c r="P328" i="1" s="1"/>
  <c r="H327" i="1"/>
  <c r="N327" i="1" s="1"/>
  <c r="P327" i="1" s="1"/>
  <c r="H326" i="1"/>
  <c r="N326" i="1" s="1"/>
  <c r="P326" i="1" s="1"/>
  <c r="H322" i="1"/>
  <c r="N322" i="1" s="1"/>
  <c r="P322" i="1" s="1"/>
  <c r="H321" i="1"/>
  <c r="N321" i="1" s="1"/>
  <c r="P321" i="1" s="1"/>
  <c r="H319" i="1"/>
  <c r="N319" i="1" s="1"/>
  <c r="P319" i="1" s="1"/>
  <c r="H316" i="1"/>
  <c r="O316" i="1" s="1"/>
  <c r="H314" i="1"/>
  <c r="O314" i="1" s="1"/>
  <c r="H313" i="1"/>
  <c r="N313" i="1" s="1"/>
  <c r="P313" i="1" s="1"/>
  <c r="H308" i="1"/>
  <c r="O308" i="1" s="1"/>
  <c r="H307" i="1"/>
  <c r="N307" i="1" s="1"/>
  <c r="P307" i="1" s="1"/>
  <c r="H306" i="1"/>
  <c r="N306" i="1" s="1"/>
  <c r="P306" i="1" s="1"/>
  <c r="H301" i="1"/>
  <c r="O301" i="1" s="1"/>
  <c r="H300" i="1"/>
  <c r="N300" i="1" s="1"/>
  <c r="P300" i="1" s="1"/>
  <c r="H299" i="1"/>
  <c r="N299" i="1" s="1"/>
  <c r="P299" i="1" s="1"/>
  <c r="H295" i="1"/>
  <c r="N295" i="1" s="1"/>
  <c r="P295" i="1" s="1"/>
  <c r="H293" i="1"/>
  <c r="N293" i="1" s="1"/>
  <c r="P293" i="1" s="1"/>
  <c r="H288" i="1"/>
  <c r="N288" i="1" s="1"/>
  <c r="P288" i="1" s="1"/>
  <c r="H287" i="1"/>
  <c r="N287" i="1" s="1"/>
  <c r="P287" i="1" s="1"/>
  <c r="H286" i="1"/>
  <c r="N286" i="1" s="1"/>
  <c r="P286" i="1" s="1"/>
  <c r="H285" i="1"/>
  <c r="N285" i="1" s="1"/>
  <c r="P285" i="1" s="1"/>
  <c r="H283" i="1"/>
  <c r="N283" i="1" s="1"/>
  <c r="H281" i="1"/>
  <c r="N281" i="1" s="1"/>
  <c r="P281" i="1" s="1"/>
  <c r="H276" i="1"/>
  <c r="N276" i="1" s="1"/>
  <c r="P276" i="1" s="1"/>
  <c r="H271" i="1"/>
  <c r="O271" i="1" s="1"/>
  <c r="H270" i="1"/>
  <c r="N270" i="1" s="1"/>
  <c r="P270" i="1" s="1"/>
  <c r="H269" i="1"/>
  <c r="N269" i="1" s="1"/>
  <c r="P269" i="1" s="1"/>
  <c r="H268" i="1"/>
  <c r="N268" i="1" s="1"/>
  <c r="P268" i="1" s="1"/>
  <c r="H267" i="1"/>
  <c r="N267" i="1" s="1"/>
  <c r="P267" i="1" s="1"/>
  <c r="H266" i="1"/>
  <c r="N266" i="1" s="1"/>
  <c r="P266" i="1" s="1"/>
  <c r="H265" i="1"/>
  <c r="N265" i="1" s="1"/>
  <c r="P265" i="1" s="1"/>
  <c r="H264" i="1"/>
  <c r="N264" i="1" s="1"/>
  <c r="P264" i="1" s="1"/>
  <c r="H263" i="1"/>
  <c r="N263" i="1" s="1"/>
  <c r="P263" i="1" s="1"/>
  <c r="H262" i="1"/>
  <c r="N262" i="1" s="1"/>
  <c r="P262" i="1" s="1"/>
  <c r="H261" i="1"/>
  <c r="N261" i="1" s="1"/>
  <c r="P261" i="1" s="1"/>
  <c r="H259" i="1"/>
  <c r="N259" i="1" s="1"/>
  <c r="P259" i="1" s="1"/>
  <c r="H257" i="1"/>
  <c r="O257" i="1" s="1"/>
  <c r="H254" i="1"/>
  <c r="O254" i="1" s="1"/>
  <c r="H253" i="1"/>
  <c r="N253" i="1" s="1"/>
  <c r="H252" i="1"/>
  <c r="N252" i="1" s="1"/>
  <c r="H251" i="1"/>
  <c r="N251" i="1" s="1"/>
  <c r="P251" i="1" s="1"/>
  <c r="H247" i="1"/>
  <c r="O247" i="1" s="1"/>
  <c r="H246" i="1"/>
  <c r="N246" i="1" s="1"/>
  <c r="P246" i="1" s="1"/>
  <c r="H243" i="1"/>
  <c r="N243" i="1" s="1"/>
  <c r="P243" i="1" s="1"/>
  <c r="H242" i="1"/>
  <c r="N242" i="1" s="1"/>
  <c r="P242" i="1" s="1"/>
  <c r="H239" i="1"/>
  <c r="N239" i="1" s="1"/>
  <c r="P239" i="1" s="1"/>
  <c r="H238" i="1"/>
  <c r="N238" i="1" s="1"/>
  <c r="P238" i="1" s="1"/>
  <c r="H237" i="1"/>
  <c r="O237" i="1" s="1"/>
  <c r="H236" i="1"/>
  <c r="N236" i="1" s="1"/>
  <c r="P236" i="1" s="1"/>
  <c r="H235" i="1"/>
  <c r="N235" i="1" s="1"/>
  <c r="P235" i="1" s="1"/>
  <c r="H229" i="1"/>
  <c r="N229" i="1" s="1"/>
  <c r="P229" i="1" s="1"/>
  <c r="H227" i="1"/>
  <c r="N227" i="1" s="1"/>
  <c r="P227" i="1" s="1"/>
  <c r="H226" i="1"/>
  <c r="N226" i="1" s="1"/>
  <c r="P226" i="1" s="1"/>
  <c r="H225" i="1"/>
  <c r="N225" i="1" s="1"/>
  <c r="P225" i="1" s="1"/>
  <c r="H224" i="1"/>
  <c r="N224" i="1" s="1"/>
  <c r="P224" i="1" s="1"/>
  <c r="H221" i="1"/>
  <c r="N221" i="1" s="1"/>
  <c r="P221" i="1" s="1"/>
  <c r="H220" i="1"/>
  <c r="N220" i="1" s="1"/>
  <c r="P220" i="1" s="1"/>
  <c r="H218" i="1"/>
  <c r="N218" i="1" s="1"/>
  <c r="P218" i="1" s="1"/>
  <c r="H217" i="1"/>
  <c r="N217" i="1" s="1"/>
  <c r="P217" i="1" s="1"/>
  <c r="H215" i="1"/>
  <c r="N215" i="1" s="1"/>
  <c r="P215" i="1" s="1"/>
  <c r="H214" i="1"/>
  <c r="O214" i="1" s="1"/>
  <c r="H211" i="1"/>
  <c r="N211" i="1" s="1"/>
  <c r="P211" i="1" s="1"/>
  <c r="H210" i="1"/>
  <c r="N210" i="1" s="1"/>
  <c r="P210" i="1" s="1"/>
  <c r="H207" i="1"/>
  <c r="O207" i="1" s="1"/>
  <c r="H203" i="1"/>
  <c r="O203" i="1" s="1"/>
  <c r="H202" i="1"/>
  <c r="O202" i="1" s="1"/>
  <c r="H200" i="1"/>
  <c r="O200" i="1" s="1"/>
  <c r="H195" i="1"/>
  <c r="N195" i="1" s="1"/>
  <c r="P195" i="1" s="1"/>
  <c r="H193" i="1"/>
  <c r="N193" i="1" s="1"/>
  <c r="H189" i="1"/>
  <c r="N189" i="1" s="1"/>
  <c r="P189" i="1" s="1"/>
  <c r="H186" i="1"/>
  <c r="N186" i="1" s="1"/>
  <c r="P186" i="1" s="1"/>
  <c r="H185" i="1"/>
  <c r="N185" i="1" s="1"/>
  <c r="P185" i="1" s="1"/>
  <c r="H184" i="1"/>
  <c r="O184" i="1" s="1"/>
  <c r="H183" i="1"/>
  <c r="O183" i="1" s="1"/>
  <c r="H182" i="1"/>
  <c r="O182" i="1" s="1"/>
  <c r="H179" i="1"/>
  <c r="N179" i="1" s="1"/>
  <c r="P179" i="1" s="1"/>
  <c r="H178" i="1"/>
  <c r="N178" i="1" s="1"/>
  <c r="P178" i="1" s="1"/>
  <c r="H176" i="1"/>
  <c r="O176" i="1" s="1"/>
  <c r="H175" i="1"/>
  <c r="O175" i="1" s="1"/>
  <c r="H173" i="1"/>
  <c r="N173" i="1" s="1"/>
  <c r="H172" i="1"/>
  <c r="N172" i="1" s="1"/>
  <c r="P172" i="1" s="1"/>
  <c r="H171" i="1"/>
  <c r="N171" i="1" s="1"/>
  <c r="P171" i="1" s="1"/>
  <c r="H169" i="1"/>
  <c r="N169" i="1" s="1"/>
  <c r="P169" i="1" s="1"/>
  <c r="H167" i="1"/>
  <c r="N167" i="1" s="1"/>
  <c r="P167" i="1" s="1"/>
  <c r="H166" i="1"/>
  <c r="N166" i="1" s="1"/>
  <c r="P166" i="1" s="1"/>
  <c r="H164" i="1"/>
  <c r="N164" i="1" s="1"/>
  <c r="H161" i="1"/>
  <c r="O161" i="1" s="1"/>
  <c r="H160" i="1"/>
  <c r="N160" i="1" s="1"/>
  <c r="P160" i="1" s="1"/>
  <c r="H159" i="1"/>
  <c r="N159" i="1" s="1"/>
  <c r="H158" i="1"/>
  <c r="O158" i="1" s="1"/>
  <c r="H157" i="1"/>
  <c r="O157" i="1" s="1"/>
  <c r="H156" i="1"/>
  <c r="N156" i="1" s="1"/>
  <c r="P156" i="1" s="1"/>
  <c r="H154" i="1"/>
  <c r="N154" i="1" s="1"/>
  <c r="H153" i="1"/>
  <c r="N153" i="1" s="1"/>
  <c r="P153" i="1" s="1"/>
  <c r="H152" i="1"/>
  <c r="O152" i="1" s="1"/>
  <c r="H151" i="1"/>
  <c r="O151" i="1" s="1"/>
  <c r="H148" i="1"/>
  <c r="O148" i="1" s="1"/>
  <c r="H146" i="1"/>
  <c r="N146" i="1" s="1"/>
  <c r="H141" i="1"/>
  <c r="O141" i="1" s="1"/>
  <c r="H139" i="1"/>
  <c r="O139" i="1" s="1"/>
  <c r="H138" i="1"/>
  <c r="N138" i="1" s="1"/>
  <c r="H136" i="1"/>
  <c r="O136" i="1" s="1"/>
  <c r="H134" i="1"/>
  <c r="O134" i="1" s="1"/>
  <c r="H133" i="1"/>
  <c r="O133" i="1" s="1"/>
  <c r="H132" i="1"/>
  <c r="N132" i="1" s="1"/>
  <c r="P132" i="1" s="1"/>
  <c r="H131" i="1"/>
  <c r="N131" i="1" s="1"/>
  <c r="P131" i="1" s="1"/>
  <c r="H130" i="1"/>
  <c r="N130" i="1" s="1"/>
  <c r="P130" i="1" s="1"/>
  <c r="H127" i="1"/>
  <c r="O127" i="1" s="1"/>
  <c r="H126" i="1"/>
  <c r="N126" i="1" s="1"/>
  <c r="P126" i="1" s="1"/>
  <c r="H125" i="1"/>
  <c r="N125" i="1" s="1"/>
  <c r="P125" i="1" s="1"/>
  <c r="H123" i="1"/>
  <c r="O123" i="1" s="1"/>
  <c r="H121" i="1"/>
  <c r="N121" i="1" s="1"/>
  <c r="P121" i="1" s="1"/>
  <c r="H120" i="1"/>
  <c r="N120" i="1" s="1"/>
  <c r="H119" i="1"/>
  <c r="N119" i="1" s="1"/>
  <c r="P119" i="1" s="1"/>
  <c r="H118" i="1"/>
  <c r="N118" i="1" s="1"/>
  <c r="P118" i="1" s="1"/>
  <c r="H117" i="1"/>
  <c r="N117" i="1" s="1"/>
  <c r="P117" i="1" s="1"/>
  <c r="H115" i="1"/>
  <c r="O115" i="1" s="1"/>
  <c r="H113" i="1"/>
  <c r="N113" i="1" s="1"/>
  <c r="P113" i="1" s="1"/>
  <c r="H112" i="1"/>
  <c r="N112" i="1" s="1"/>
  <c r="P112" i="1" s="1"/>
  <c r="H111" i="1"/>
  <c r="N111" i="1" s="1"/>
  <c r="P111" i="1" s="1"/>
  <c r="H107" i="1"/>
  <c r="O107" i="1" s="1"/>
  <c r="H106" i="1"/>
  <c r="N106" i="1" s="1"/>
  <c r="P106" i="1" s="1"/>
  <c r="H105" i="1"/>
  <c r="N105" i="1" s="1"/>
  <c r="P105" i="1" s="1"/>
  <c r="H104" i="1"/>
  <c r="N104" i="1" s="1"/>
  <c r="P104" i="1" s="1"/>
  <c r="H103" i="1"/>
  <c r="O103" i="1" s="1"/>
  <c r="H98" i="1"/>
  <c r="N98" i="1" s="1"/>
  <c r="P98" i="1" s="1"/>
  <c r="H97" i="1"/>
  <c r="N97" i="1" s="1"/>
  <c r="P97" i="1" s="1"/>
  <c r="H95" i="1"/>
  <c r="O95" i="1" s="1"/>
  <c r="H94" i="1"/>
  <c r="O94" i="1" s="1"/>
  <c r="H92" i="1"/>
  <c r="N92" i="1" s="1"/>
  <c r="P92" i="1" s="1"/>
  <c r="H90" i="1"/>
  <c r="O90" i="1" s="1"/>
  <c r="H88" i="1"/>
  <c r="O88" i="1" s="1"/>
  <c r="H86" i="1"/>
  <c r="N86" i="1" s="1"/>
  <c r="P86" i="1" s="1"/>
  <c r="H85" i="1"/>
  <c r="N85" i="1" s="1"/>
  <c r="P85" i="1" s="1"/>
  <c r="H84" i="1"/>
  <c r="N84" i="1" s="1"/>
  <c r="H83" i="1"/>
  <c r="N83" i="1" s="1"/>
  <c r="P83" i="1" s="1"/>
  <c r="H82" i="1"/>
  <c r="N82" i="1" s="1"/>
  <c r="P82" i="1" s="1"/>
  <c r="H80" i="1"/>
  <c r="N80" i="1" s="1"/>
  <c r="P80" i="1" s="1"/>
  <c r="H79" i="1"/>
  <c r="N79" i="1" s="1"/>
  <c r="P79" i="1" s="1"/>
  <c r="H78" i="1"/>
  <c r="O78" i="1" s="1"/>
  <c r="H74" i="1"/>
  <c r="N74" i="1" s="1"/>
  <c r="P74" i="1" s="1"/>
  <c r="H73" i="1"/>
  <c r="O73" i="1" s="1"/>
  <c r="H70" i="1"/>
  <c r="N70" i="1" s="1"/>
  <c r="P70" i="1" s="1"/>
  <c r="H69" i="1"/>
  <c r="N69" i="1" s="1"/>
  <c r="P69" i="1" s="1"/>
  <c r="H68" i="1"/>
  <c r="N68" i="1" s="1"/>
  <c r="P68" i="1" s="1"/>
  <c r="H67" i="1"/>
  <c r="N67" i="1" s="1"/>
  <c r="H66" i="1"/>
  <c r="O66" i="1" s="1"/>
  <c r="H65" i="1"/>
  <c r="N65" i="1" s="1"/>
  <c r="P65" i="1" s="1"/>
  <c r="H56" i="1"/>
  <c r="N56" i="1" s="1"/>
  <c r="P56" i="1" s="1"/>
  <c r="H55" i="1"/>
  <c r="N55" i="1" s="1"/>
  <c r="P55" i="1" s="1"/>
  <c r="H53" i="1"/>
  <c r="N53" i="1" s="1"/>
  <c r="P53" i="1" s="1"/>
  <c r="H51" i="1"/>
  <c r="N51" i="1" s="1"/>
  <c r="P51" i="1" s="1"/>
  <c r="H41" i="1"/>
  <c r="N41" i="1" s="1"/>
  <c r="P41" i="1" s="1"/>
  <c r="H40" i="1"/>
  <c r="O40" i="1" s="1"/>
  <c r="H39" i="1"/>
  <c r="O39" i="1" s="1"/>
  <c r="H36" i="1"/>
  <c r="N36" i="1" s="1"/>
  <c r="H31" i="1"/>
  <c r="N31" i="1" s="1"/>
  <c r="P31" i="1" s="1"/>
  <c r="I426" i="1"/>
  <c r="R426" i="1" s="1"/>
  <c r="I425" i="1"/>
  <c r="R425" i="1" s="1"/>
  <c r="I424" i="1"/>
  <c r="Q424" i="1" s="1"/>
  <c r="S424" i="1" s="1"/>
  <c r="I423" i="1"/>
  <c r="Q423" i="1" s="1"/>
  <c r="I422" i="1"/>
  <c r="Q422" i="1" s="1"/>
  <c r="S422" i="1" s="1"/>
  <c r="I421" i="1"/>
  <c r="R421" i="1" s="1"/>
  <c r="I420" i="1"/>
  <c r="Q420" i="1" s="1"/>
  <c r="I416" i="1"/>
  <c r="Q416" i="1" s="1"/>
  <c r="S416" i="1" s="1"/>
  <c r="I413" i="1"/>
  <c r="Q413" i="1" s="1"/>
  <c r="S413" i="1" s="1"/>
  <c r="I412" i="1"/>
  <c r="Q412" i="1" s="1"/>
  <c r="S412" i="1" s="1"/>
  <c r="I410" i="1"/>
  <c r="Q410" i="1" s="1"/>
  <c r="S410" i="1" s="1"/>
  <c r="I408" i="1"/>
  <c r="Q408" i="1" s="1"/>
  <c r="S408" i="1" s="1"/>
  <c r="I407" i="1"/>
  <c r="Q407" i="1" s="1"/>
  <c r="S407" i="1" s="1"/>
  <c r="I406" i="1"/>
  <c r="Q406" i="1" s="1"/>
  <c r="S406" i="1" s="1"/>
  <c r="I405" i="1"/>
  <c r="Q405" i="1" s="1"/>
  <c r="S405" i="1" s="1"/>
  <c r="I404" i="1"/>
  <c r="Q404" i="1" s="1"/>
  <c r="S404" i="1" s="1"/>
  <c r="I402" i="1"/>
  <c r="Q402" i="1" s="1"/>
  <c r="S402" i="1" s="1"/>
  <c r="I398" i="1"/>
  <c r="Q398" i="1" s="1"/>
  <c r="I395" i="1"/>
  <c r="Q395" i="1" s="1"/>
  <c r="S395" i="1" s="1"/>
  <c r="I390" i="1"/>
  <c r="R390" i="1" s="1"/>
  <c r="I376" i="1"/>
  <c r="R376" i="1" s="1"/>
  <c r="I374" i="1"/>
  <c r="R374" i="1" s="1"/>
  <c r="I372" i="1"/>
  <c r="Q372" i="1" s="1"/>
  <c r="S372" i="1" s="1"/>
  <c r="I369" i="1"/>
  <c r="Q369" i="1" s="1"/>
  <c r="S369" i="1" s="1"/>
  <c r="I363" i="1"/>
  <c r="Q363" i="1" s="1"/>
  <c r="S363" i="1" s="1"/>
  <c r="I362" i="1"/>
  <c r="Q362" i="1" s="1"/>
  <c r="S362" i="1" s="1"/>
  <c r="I360" i="1"/>
  <c r="Q360" i="1" s="1"/>
  <c r="S360" i="1" s="1"/>
  <c r="I358" i="1"/>
  <c r="Q358" i="1" s="1"/>
  <c r="S358" i="1" s="1"/>
  <c r="I354" i="1"/>
  <c r="Q354" i="1" s="1"/>
  <c r="S354" i="1" s="1"/>
  <c r="I352" i="1"/>
  <c r="R352" i="1" s="1"/>
  <c r="I348" i="1"/>
  <c r="Q348" i="1" s="1"/>
  <c r="S348" i="1" s="1"/>
  <c r="I347" i="1"/>
  <c r="R347" i="1" s="1"/>
  <c r="I346" i="1"/>
  <c r="R346" i="1" s="1"/>
  <c r="I341" i="1"/>
  <c r="Q341" i="1" s="1"/>
  <c r="I338" i="1"/>
  <c r="Q338" i="1" s="1"/>
  <c r="S338" i="1" s="1"/>
  <c r="I337" i="1"/>
  <c r="Q337" i="1" s="1"/>
  <c r="S337" i="1" s="1"/>
  <c r="I335" i="1"/>
  <c r="Q335" i="1" s="1"/>
  <c r="S335" i="1" s="1"/>
  <c r="I333" i="1"/>
  <c r="Q333" i="1" s="1"/>
  <c r="S333" i="1" s="1"/>
  <c r="I332" i="1"/>
  <c r="R332" i="1" s="1"/>
  <c r="I331" i="1"/>
  <c r="R331" i="1" s="1"/>
  <c r="I330" i="1"/>
  <c r="Q330" i="1" s="1"/>
  <c r="S330" i="1" s="1"/>
  <c r="I325" i="1"/>
  <c r="Q325" i="1" s="1"/>
  <c r="S325" i="1" s="1"/>
  <c r="I324" i="1"/>
  <c r="R324" i="1" s="1"/>
  <c r="I323" i="1"/>
  <c r="Q323" i="1" s="1"/>
  <c r="S323" i="1" s="1"/>
  <c r="I318" i="1"/>
  <c r="Q318" i="1" s="1"/>
  <c r="I317" i="1"/>
  <c r="R317" i="1" s="1"/>
  <c r="I315" i="1"/>
  <c r="Q315" i="1" s="1"/>
  <c r="I312" i="1"/>
  <c r="Q312" i="1" s="1"/>
  <c r="S312" i="1" s="1"/>
  <c r="I311" i="1"/>
  <c r="Q311" i="1" s="1"/>
  <c r="S311" i="1" s="1"/>
  <c r="I310" i="1"/>
  <c r="R310" i="1" s="1"/>
  <c r="I309" i="1"/>
  <c r="Q309" i="1" s="1"/>
  <c r="I305" i="1"/>
  <c r="R305" i="1" s="1"/>
  <c r="I304" i="1"/>
  <c r="Q304" i="1" s="1"/>
  <c r="S304" i="1" s="1"/>
  <c r="I303" i="1"/>
  <c r="Q303" i="1" s="1"/>
  <c r="S303" i="1" s="1"/>
  <c r="I302" i="1"/>
  <c r="Q302" i="1" s="1"/>
  <c r="S302" i="1" s="1"/>
  <c r="I298" i="1"/>
  <c r="R298" i="1" s="1"/>
  <c r="I297" i="1"/>
  <c r="R297" i="1" s="1"/>
  <c r="I296" i="1"/>
  <c r="Q296" i="1" s="1"/>
  <c r="S296" i="1" s="1"/>
  <c r="I294" i="1"/>
  <c r="Q294" i="1" s="1"/>
  <c r="S294" i="1" s="1"/>
  <c r="I292" i="1"/>
  <c r="Q292" i="1" s="1"/>
  <c r="S292" i="1" s="1"/>
  <c r="I291" i="1"/>
  <c r="R291" i="1" s="1"/>
  <c r="I290" i="1"/>
  <c r="Q290" i="1" s="1"/>
  <c r="I289" i="1"/>
  <c r="Q289" i="1" s="1"/>
  <c r="S289" i="1" s="1"/>
  <c r="I284" i="1"/>
  <c r="R284" i="1" s="1"/>
  <c r="I282" i="1"/>
  <c r="R282" i="1" s="1"/>
  <c r="I280" i="1"/>
  <c r="Q280" i="1" s="1"/>
  <c r="S280" i="1" s="1"/>
  <c r="I279" i="1"/>
  <c r="R279" i="1" s="1"/>
  <c r="I278" i="1"/>
  <c r="Q278" i="1" s="1"/>
  <c r="S278" i="1" s="1"/>
  <c r="I277" i="1"/>
  <c r="R277" i="1" s="1"/>
  <c r="I275" i="1"/>
  <c r="R275" i="1" s="1"/>
  <c r="I274" i="1"/>
  <c r="Q274" i="1" s="1"/>
  <c r="S274" i="1" s="1"/>
  <c r="I273" i="1"/>
  <c r="Q273" i="1" s="1"/>
  <c r="I272" i="1"/>
  <c r="R272" i="1" s="1"/>
  <c r="I260" i="1"/>
  <c r="Q260" i="1" s="1"/>
  <c r="S260" i="1" s="1"/>
  <c r="I258" i="1"/>
  <c r="R258" i="1" s="1"/>
  <c r="I256" i="1"/>
  <c r="Q256" i="1" s="1"/>
  <c r="S256" i="1" s="1"/>
  <c r="I255" i="1"/>
  <c r="Q255" i="1" s="1"/>
  <c r="S255" i="1" s="1"/>
  <c r="I250" i="1"/>
  <c r="Q250" i="1" s="1"/>
  <c r="S250" i="1" s="1"/>
  <c r="I249" i="1"/>
  <c r="R249" i="1" s="1"/>
  <c r="I248" i="1"/>
  <c r="R248" i="1" s="1"/>
  <c r="I245" i="1"/>
  <c r="R245" i="1" s="1"/>
  <c r="I241" i="1"/>
  <c r="R241" i="1" s="1"/>
  <c r="I240" i="1"/>
  <c r="R240" i="1" s="1"/>
  <c r="I234" i="1"/>
  <c r="R234" i="1" s="1"/>
  <c r="I233" i="1"/>
  <c r="R233" i="1" s="1"/>
  <c r="I232" i="1"/>
  <c r="Q232" i="1" s="1"/>
  <c r="S232" i="1" s="1"/>
  <c r="I230" i="1"/>
  <c r="R230" i="1" s="1"/>
  <c r="I228" i="1"/>
  <c r="Q228" i="1" s="1"/>
  <c r="I223" i="1"/>
  <c r="R223" i="1" s="1"/>
  <c r="I222" i="1"/>
  <c r="Q222" i="1" s="1"/>
  <c r="I219" i="1"/>
  <c r="Q219" i="1" s="1"/>
  <c r="I216" i="1"/>
  <c r="R216" i="1" s="1"/>
  <c r="I209" i="1"/>
  <c r="Q209" i="1" s="1"/>
  <c r="S209" i="1" s="1"/>
  <c r="I208" i="1"/>
  <c r="R208" i="1" s="1"/>
  <c r="I206" i="1"/>
  <c r="Q206" i="1" s="1"/>
  <c r="S206" i="1" s="1"/>
  <c r="I205" i="1"/>
  <c r="Q205" i="1" s="1"/>
  <c r="S205" i="1" s="1"/>
  <c r="I204" i="1"/>
  <c r="R204" i="1" s="1"/>
  <c r="I201" i="1"/>
  <c r="Q201" i="1" s="1"/>
  <c r="S201" i="1" s="1"/>
  <c r="I199" i="1"/>
  <c r="Q199" i="1" s="1"/>
  <c r="S199" i="1" s="1"/>
  <c r="I198" i="1"/>
  <c r="Q198" i="1" s="1"/>
  <c r="S198" i="1" s="1"/>
  <c r="I197" i="1"/>
  <c r="Q197" i="1" s="1"/>
  <c r="S197" i="1" s="1"/>
  <c r="I196" i="1"/>
  <c r="R196" i="1" s="1"/>
  <c r="I194" i="1"/>
  <c r="Q194" i="1" s="1"/>
  <c r="I191" i="1"/>
  <c r="Q191" i="1" s="1"/>
  <c r="S191" i="1" s="1"/>
  <c r="I190" i="1"/>
  <c r="Q190" i="1" s="1"/>
  <c r="S190" i="1" s="1"/>
  <c r="I188" i="1"/>
  <c r="R188" i="1" s="1"/>
  <c r="I187" i="1"/>
  <c r="Q187" i="1" s="1"/>
  <c r="I181" i="1"/>
  <c r="Q181" i="1" s="1"/>
  <c r="S181" i="1" s="1"/>
  <c r="I180" i="1"/>
  <c r="Q180" i="1" s="1"/>
  <c r="S180" i="1" s="1"/>
  <c r="I177" i="1"/>
  <c r="R177" i="1" s="1"/>
  <c r="I170" i="1"/>
  <c r="Q170" i="1" s="1"/>
  <c r="S170" i="1" s="1"/>
  <c r="I168" i="1"/>
  <c r="Q168" i="1" s="1"/>
  <c r="S168" i="1" s="1"/>
  <c r="I165" i="1"/>
  <c r="R165" i="1" s="1"/>
  <c r="I163" i="1"/>
  <c r="R163" i="1" s="1"/>
  <c r="I162" i="1"/>
  <c r="Q162" i="1" s="1"/>
  <c r="S162" i="1" s="1"/>
  <c r="I149" i="1"/>
  <c r="Q149" i="1" s="1"/>
  <c r="S149" i="1" s="1"/>
  <c r="I147" i="1"/>
  <c r="R147" i="1" s="1"/>
  <c r="I145" i="1"/>
  <c r="Q145" i="1" s="1"/>
  <c r="S145" i="1" s="1"/>
  <c r="I144" i="1"/>
  <c r="R144" i="1" s="1"/>
  <c r="I143" i="1"/>
  <c r="R143" i="1" s="1"/>
  <c r="I142" i="1"/>
  <c r="Q142" i="1" s="1"/>
  <c r="S142" i="1" s="1"/>
  <c r="I140" i="1"/>
  <c r="Q140" i="1" s="1"/>
  <c r="I137" i="1"/>
  <c r="R137" i="1" s="1"/>
  <c r="I135" i="1"/>
  <c r="R135" i="1" s="1"/>
  <c r="I129" i="1"/>
  <c r="R129" i="1" s="1"/>
  <c r="I128" i="1"/>
  <c r="R128" i="1" s="1"/>
  <c r="I124" i="1"/>
  <c r="R124" i="1" s="1"/>
  <c r="I122" i="1"/>
  <c r="R122" i="1" s="1"/>
  <c r="I116" i="1"/>
  <c r="R116" i="1" s="1"/>
  <c r="I114" i="1"/>
  <c r="Q114" i="1" s="1"/>
  <c r="S114" i="1" s="1"/>
  <c r="I110" i="1"/>
  <c r="R110" i="1" s="1"/>
  <c r="I109" i="1"/>
  <c r="R109" i="1" s="1"/>
  <c r="I108" i="1"/>
  <c r="R108" i="1" s="1"/>
  <c r="I102" i="1"/>
  <c r="Q102" i="1" s="1"/>
  <c r="S102" i="1" s="1"/>
  <c r="I101" i="1"/>
  <c r="Q101" i="1" s="1"/>
  <c r="S101" i="1" s="1"/>
  <c r="I100" i="1"/>
  <c r="Q100" i="1" s="1"/>
  <c r="I99" i="1"/>
  <c r="Q99" i="1" s="1"/>
  <c r="S99" i="1" s="1"/>
  <c r="I93" i="1"/>
  <c r="Q93" i="1" s="1"/>
  <c r="S93" i="1" s="1"/>
  <c r="I91" i="1"/>
  <c r="Q91" i="1" s="1"/>
  <c r="S91" i="1" s="1"/>
  <c r="I89" i="1"/>
  <c r="Q89" i="1" s="1"/>
  <c r="I87" i="1"/>
  <c r="R87" i="1" s="1"/>
  <c r="I81" i="1"/>
  <c r="R81" i="1" s="1"/>
  <c r="I77" i="1"/>
  <c r="R77" i="1" s="1"/>
  <c r="I76" i="1"/>
  <c r="R76" i="1" s="1"/>
  <c r="I75" i="1"/>
  <c r="Q75" i="1" s="1"/>
  <c r="I72" i="1"/>
  <c r="Q72" i="1" s="1"/>
  <c r="I64" i="1"/>
  <c r="Q64" i="1" s="1"/>
  <c r="S64" i="1" s="1"/>
  <c r="I63" i="1"/>
  <c r="Q63" i="1" s="1"/>
  <c r="S63" i="1" s="1"/>
  <c r="I62" i="1"/>
  <c r="Q62" i="1" s="1"/>
  <c r="S62" i="1" s="1"/>
  <c r="I61" i="1"/>
  <c r="Q61" i="1" s="1"/>
  <c r="S61" i="1" s="1"/>
  <c r="I60" i="1"/>
  <c r="Q60" i="1" s="1"/>
  <c r="S60" i="1" s="1"/>
  <c r="I59" i="1"/>
  <c r="Q59" i="1" s="1"/>
  <c r="S59" i="1" s="1"/>
  <c r="I58" i="1"/>
  <c r="Q58" i="1" s="1"/>
  <c r="S58" i="1" s="1"/>
  <c r="I57" i="1"/>
  <c r="Q57" i="1" s="1"/>
  <c r="S57" i="1" s="1"/>
  <c r="I54" i="1"/>
  <c r="Q54" i="1" s="1"/>
  <c r="S54" i="1" s="1"/>
  <c r="I52" i="1"/>
  <c r="Q52" i="1" s="1"/>
  <c r="S52" i="1" s="1"/>
  <c r="I50" i="1"/>
  <c r="Q50" i="1" s="1"/>
  <c r="S50" i="1" s="1"/>
  <c r="I49" i="1"/>
  <c r="Q49" i="1" s="1"/>
  <c r="S49" i="1" s="1"/>
  <c r="I48" i="1"/>
  <c r="Q48" i="1" s="1"/>
  <c r="S48" i="1" s="1"/>
  <c r="I47" i="1"/>
  <c r="R47" i="1" s="1"/>
  <c r="I46" i="1"/>
  <c r="R46" i="1" s="1"/>
  <c r="I45" i="1"/>
  <c r="R45" i="1" s="1"/>
  <c r="I44" i="1"/>
  <c r="Q44" i="1" s="1"/>
  <c r="S44" i="1" s="1"/>
  <c r="I43" i="1"/>
  <c r="Q43" i="1" s="1"/>
  <c r="S43" i="1" s="1"/>
  <c r="I42" i="1"/>
  <c r="Q42" i="1" s="1"/>
  <c r="S42" i="1" s="1"/>
  <c r="I38" i="1"/>
  <c r="Q38" i="1" s="1"/>
  <c r="S38" i="1" s="1"/>
  <c r="I37" i="1"/>
  <c r="R37" i="1" s="1"/>
  <c r="I35" i="1"/>
  <c r="R35" i="1" s="1"/>
  <c r="I34" i="1"/>
  <c r="R34" i="1" s="1"/>
  <c r="I33" i="1"/>
  <c r="R33" i="1" s="1"/>
  <c r="I32" i="1"/>
  <c r="Q32" i="1" s="1"/>
  <c r="S32" i="1" s="1"/>
  <c r="I30" i="1"/>
  <c r="R30" i="1" s="1"/>
  <c r="I29" i="1"/>
  <c r="Q29" i="1" s="1"/>
  <c r="L434" i="1"/>
  <c r="Q429" i="1"/>
  <c r="S429" i="1" s="1"/>
  <c r="M429" i="1"/>
  <c r="Q428" i="1"/>
  <c r="S428" i="1" s="1"/>
  <c r="M428" i="1"/>
  <c r="Q427" i="1"/>
  <c r="S427" i="1" s="1"/>
  <c r="M427" i="1"/>
  <c r="O426" i="1"/>
  <c r="N426" i="1"/>
  <c r="M426" i="1"/>
  <c r="O425" i="1"/>
  <c r="N425" i="1"/>
  <c r="M425" i="1"/>
  <c r="N424" i="1"/>
  <c r="P424" i="1" s="1"/>
  <c r="M424" i="1"/>
  <c r="O423" i="1"/>
  <c r="N423" i="1"/>
  <c r="M423" i="1"/>
  <c r="N422" i="1"/>
  <c r="P422" i="1" s="1"/>
  <c r="M422" i="1"/>
  <c r="O421" i="1"/>
  <c r="N421" i="1"/>
  <c r="M421" i="1"/>
  <c r="O420" i="1"/>
  <c r="N420" i="1"/>
  <c r="M420" i="1"/>
  <c r="Q419" i="1"/>
  <c r="S419" i="1" s="1"/>
  <c r="M419" i="1"/>
  <c r="Q418" i="1"/>
  <c r="S418" i="1" s="1"/>
  <c r="M418" i="1"/>
  <c r="Q417" i="1"/>
  <c r="S417" i="1" s="1"/>
  <c r="M417" i="1"/>
  <c r="N416" i="1"/>
  <c r="P416" i="1" s="1"/>
  <c r="M416" i="1"/>
  <c r="Q414" i="1"/>
  <c r="S414" i="1" s="1"/>
  <c r="M414" i="1"/>
  <c r="N413" i="1"/>
  <c r="P413" i="1" s="1"/>
  <c r="M413" i="1"/>
  <c r="N412" i="1"/>
  <c r="P412" i="1" s="1"/>
  <c r="M412" i="1"/>
  <c r="Q411" i="1"/>
  <c r="S411" i="1" s="1"/>
  <c r="M411" i="1"/>
  <c r="N410" i="1"/>
  <c r="P410" i="1" s="1"/>
  <c r="M410" i="1"/>
  <c r="Q409" i="1"/>
  <c r="S409" i="1" s="1"/>
  <c r="M409" i="1"/>
  <c r="N408" i="1"/>
  <c r="P408" i="1" s="1"/>
  <c r="M408" i="1"/>
  <c r="N407" i="1"/>
  <c r="P407" i="1" s="1"/>
  <c r="M407" i="1"/>
  <c r="N406" i="1"/>
  <c r="P406" i="1" s="1"/>
  <c r="M406" i="1"/>
  <c r="N405" i="1"/>
  <c r="P405" i="1" s="1"/>
  <c r="M405" i="1"/>
  <c r="N404" i="1"/>
  <c r="P404" i="1" s="1"/>
  <c r="M404" i="1"/>
  <c r="Q403" i="1"/>
  <c r="S403" i="1" s="1"/>
  <c r="M403" i="1"/>
  <c r="N402" i="1"/>
  <c r="P402" i="1" s="1"/>
  <c r="M402" i="1"/>
  <c r="Q401" i="1"/>
  <c r="S401" i="1" s="1"/>
  <c r="M401" i="1"/>
  <c r="Q400" i="1"/>
  <c r="S400" i="1" s="1"/>
  <c r="M400" i="1"/>
  <c r="Q399" i="1"/>
  <c r="S399" i="1" s="1"/>
  <c r="M399" i="1"/>
  <c r="O398" i="1"/>
  <c r="N398" i="1"/>
  <c r="M398" i="1"/>
  <c r="R397" i="1"/>
  <c r="Q397" i="1"/>
  <c r="M397" i="1"/>
  <c r="Q396" i="1"/>
  <c r="S396" i="1" s="1"/>
  <c r="M396" i="1"/>
  <c r="N395" i="1"/>
  <c r="P395" i="1" s="1"/>
  <c r="M395" i="1"/>
  <c r="Q394" i="1"/>
  <c r="S394" i="1" s="1"/>
  <c r="M394" i="1"/>
  <c r="Q393" i="1"/>
  <c r="S393" i="1" s="1"/>
  <c r="M393" i="1"/>
  <c r="Q392" i="1"/>
  <c r="S392" i="1" s="1"/>
  <c r="M392" i="1"/>
  <c r="Q391" i="1"/>
  <c r="S391" i="1" s="1"/>
  <c r="M391" i="1"/>
  <c r="O390" i="1"/>
  <c r="N390" i="1"/>
  <c r="M390" i="1"/>
  <c r="R389" i="1"/>
  <c r="Q389" i="1"/>
  <c r="M389" i="1"/>
  <c r="R387" i="1"/>
  <c r="Q387" i="1"/>
  <c r="M387" i="1"/>
  <c r="Q386" i="1"/>
  <c r="S386" i="1" s="1"/>
  <c r="M386" i="1"/>
  <c r="Q385" i="1"/>
  <c r="S385" i="1" s="1"/>
  <c r="M385" i="1"/>
  <c r="Q384" i="1"/>
  <c r="S384" i="1" s="1"/>
  <c r="M384" i="1"/>
  <c r="R382" i="1"/>
  <c r="Q382" i="1"/>
  <c r="M382" i="1"/>
  <c r="Q381" i="1"/>
  <c r="S381" i="1" s="1"/>
  <c r="M381" i="1"/>
  <c r="Q380" i="1"/>
  <c r="S380" i="1" s="1"/>
  <c r="M380" i="1"/>
  <c r="Q379" i="1"/>
  <c r="S379" i="1" s="1"/>
  <c r="M379" i="1"/>
  <c r="Q378" i="1"/>
  <c r="S378" i="1" s="1"/>
  <c r="M378" i="1"/>
  <c r="Q377" i="1"/>
  <c r="S377" i="1" s="1"/>
  <c r="M377" i="1"/>
  <c r="O376" i="1"/>
  <c r="N376" i="1"/>
  <c r="M376" i="1"/>
  <c r="R375" i="1"/>
  <c r="Q375" i="1"/>
  <c r="M375" i="1"/>
  <c r="O374" i="1"/>
  <c r="N374" i="1"/>
  <c r="M374" i="1"/>
  <c r="R373" i="1"/>
  <c r="Q373" i="1"/>
  <c r="M373" i="1"/>
  <c r="N372" i="1"/>
  <c r="P372" i="1" s="1"/>
  <c r="M372" i="1"/>
  <c r="Q371" i="1"/>
  <c r="S371" i="1" s="1"/>
  <c r="M371" i="1"/>
  <c r="Q370" i="1"/>
  <c r="S370" i="1" s="1"/>
  <c r="M370" i="1"/>
  <c r="N369" i="1"/>
  <c r="P369" i="1" s="1"/>
  <c r="M369" i="1"/>
  <c r="Q367" i="1"/>
  <c r="S367" i="1" s="1"/>
  <c r="M367" i="1"/>
  <c r="R366" i="1"/>
  <c r="Q366" i="1"/>
  <c r="M366" i="1"/>
  <c r="R365" i="1"/>
  <c r="Q365" i="1"/>
  <c r="M365" i="1"/>
  <c r="R364" i="1"/>
  <c r="Q364" i="1"/>
  <c r="M364" i="1"/>
  <c r="N363" i="1"/>
  <c r="P363" i="1" s="1"/>
  <c r="M363" i="1"/>
  <c r="N362" i="1"/>
  <c r="P362" i="1" s="1"/>
  <c r="M362" i="1"/>
  <c r="Q361" i="1"/>
  <c r="S361" i="1" s="1"/>
  <c r="M361" i="1"/>
  <c r="N360" i="1"/>
  <c r="P360" i="1" s="1"/>
  <c r="M360" i="1"/>
  <c r="Q359" i="1"/>
  <c r="S359" i="1" s="1"/>
  <c r="M359" i="1"/>
  <c r="N358" i="1"/>
  <c r="P358" i="1" s="1"/>
  <c r="M358" i="1"/>
  <c r="R357" i="1"/>
  <c r="Q357" i="1"/>
  <c r="M357" i="1"/>
  <c r="R356" i="1"/>
  <c r="Q356" i="1"/>
  <c r="M356" i="1"/>
  <c r="N354" i="1"/>
  <c r="P354" i="1" s="1"/>
  <c r="M354" i="1"/>
  <c r="Q353" i="1"/>
  <c r="S353" i="1" s="1"/>
  <c r="M353" i="1"/>
  <c r="O352" i="1"/>
  <c r="N352" i="1"/>
  <c r="M352" i="1"/>
  <c r="Q351" i="1"/>
  <c r="S351" i="1" s="1"/>
  <c r="M351" i="1"/>
  <c r="Q350" i="1"/>
  <c r="S350" i="1" s="1"/>
  <c r="M350" i="1"/>
  <c r="Q349" i="1"/>
  <c r="S349" i="1" s="1"/>
  <c r="M349" i="1"/>
  <c r="N348" i="1"/>
  <c r="P348" i="1" s="1"/>
  <c r="M348" i="1"/>
  <c r="O347" i="1"/>
  <c r="N347" i="1"/>
  <c r="M347" i="1"/>
  <c r="O346" i="1"/>
  <c r="N346" i="1"/>
  <c r="M346" i="1"/>
  <c r="R345" i="1"/>
  <c r="Q345" i="1"/>
  <c r="M345" i="1"/>
  <c r="Q344" i="1"/>
  <c r="S344" i="1" s="1"/>
  <c r="M344" i="1"/>
  <c r="R343" i="1"/>
  <c r="Q343" i="1"/>
  <c r="M343" i="1"/>
  <c r="Q342" i="1"/>
  <c r="S342" i="1" s="1"/>
  <c r="M342" i="1"/>
  <c r="O341" i="1"/>
  <c r="N341" i="1"/>
  <c r="M341" i="1"/>
  <c r="R340" i="1"/>
  <c r="Q340" i="1"/>
  <c r="M340" i="1"/>
  <c r="R339" i="1"/>
  <c r="Q339" i="1"/>
  <c r="M339" i="1"/>
  <c r="N338" i="1"/>
  <c r="P338" i="1" s="1"/>
  <c r="M338" i="1"/>
  <c r="N337" i="1"/>
  <c r="P337" i="1" s="1"/>
  <c r="M337" i="1"/>
  <c r="N335" i="1"/>
  <c r="P335" i="1" s="1"/>
  <c r="M335" i="1"/>
  <c r="Q334" i="1"/>
  <c r="S334" i="1" s="1"/>
  <c r="M334" i="1"/>
  <c r="N333" i="1"/>
  <c r="P333" i="1" s="1"/>
  <c r="M333" i="1"/>
  <c r="O332" i="1"/>
  <c r="N332" i="1"/>
  <c r="M332" i="1"/>
  <c r="O331" i="1"/>
  <c r="N331" i="1"/>
  <c r="M331" i="1"/>
  <c r="N330" i="1"/>
  <c r="P330" i="1" s="1"/>
  <c r="M330" i="1"/>
  <c r="Q328" i="1"/>
  <c r="S328" i="1" s="1"/>
  <c r="M328" i="1"/>
  <c r="Q327" i="1"/>
  <c r="S327" i="1" s="1"/>
  <c r="M327" i="1"/>
  <c r="Q326" i="1"/>
  <c r="S326" i="1" s="1"/>
  <c r="M326" i="1"/>
  <c r="N325" i="1"/>
  <c r="P325" i="1" s="1"/>
  <c r="M325" i="1"/>
  <c r="O324" i="1"/>
  <c r="N324" i="1"/>
  <c r="M324" i="1"/>
  <c r="N323" i="1"/>
  <c r="P323" i="1" s="1"/>
  <c r="M323" i="1"/>
  <c r="Q322" i="1"/>
  <c r="S322" i="1" s="1"/>
  <c r="M322" i="1"/>
  <c r="Q321" i="1"/>
  <c r="S321" i="1" s="1"/>
  <c r="M321" i="1"/>
  <c r="Q319" i="1"/>
  <c r="S319" i="1" s="1"/>
  <c r="M319" i="1"/>
  <c r="O318" i="1"/>
  <c r="N318" i="1"/>
  <c r="M318" i="1"/>
  <c r="O317" i="1"/>
  <c r="N317" i="1"/>
  <c r="M317" i="1"/>
  <c r="R316" i="1"/>
  <c r="Q316" i="1"/>
  <c r="M316" i="1"/>
  <c r="O315" i="1"/>
  <c r="N315" i="1"/>
  <c r="M315" i="1"/>
  <c r="R314" i="1"/>
  <c r="Q314" i="1"/>
  <c r="M314" i="1"/>
  <c r="Q313" i="1"/>
  <c r="S313" i="1" s="1"/>
  <c r="M313" i="1"/>
  <c r="N312" i="1"/>
  <c r="P312" i="1" s="1"/>
  <c r="M312" i="1"/>
  <c r="N311" i="1"/>
  <c r="P311" i="1" s="1"/>
  <c r="M311" i="1"/>
  <c r="O310" i="1"/>
  <c r="N310" i="1"/>
  <c r="M310" i="1"/>
  <c r="O309" i="1"/>
  <c r="N309" i="1"/>
  <c r="M309" i="1"/>
  <c r="R308" i="1"/>
  <c r="Q308" i="1"/>
  <c r="M308" i="1"/>
  <c r="Q307" i="1"/>
  <c r="S307" i="1" s="1"/>
  <c r="M307" i="1"/>
  <c r="Q306" i="1"/>
  <c r="S306" i="1" s="1"/>
  <c r="M306" i="1"/>
  <c r="O305" i="1"/>
  <c r="N305" i="1"/>
  <c r="M305" i="1"/>
  <c r="N304" i="1"/>
  <c r="P304" i="1" s="1"/>
  <c r="M304" i="1"/>
  <c r="N303" i="1"/>
  <c r="P303" i="1" s="1"/>
  <c r="M303" i="1"/>
  <c r="N302" i="1"/>
  <c r="P302" i="1" s="1"/>
  <c r="M302" i="1"/>
  <c r="R301" i="1"/>
  <c r="Q301" i="1"/>
  <c r="M301" i="1"/>
  <c r="Q300" i="1"/>
  <c r="S300" i="1" s="1"/>
  <c r="M300" i="1"/>
  <c r="Q299" i="1"/>
  <c r="S299" i="1" s="1"/>
  <c r="M299" i="1"/>
  <c r="O298" i="1"/>
  <c r="N298" i="1"/>
  <c r="M298" i="1"/>
  <c r="O297" i="1"/>
  <c r="N297" i="1"/>
  <c r="M297" i="1"/>
  <c r="N296" i="1"/>
  <c r="P296" i="1" s="1"/>
  <c r="M296" i="1"/>
  <c r="Q295" i="1"/>
  <c r="S295" i="1" s="1"/>
  <c r="M295" i="1"/>
  <c r="N294" i="1"/>
  <c r="P294" i="1" s="1"/>
  <c r="M294" i="1"/>
  <c r="Q293" i="1"/>
  <c r="S293" i="1" s="1"/>
  <c r="M293" i="1"/>
  <c r="N292" i="1"/>
  <c r="P292" i="1" s="1"/>
  <c r="M292" i="1"/>
  <c r="O291" i="1"/>
  <c r="N291" i="1"/>
  <c r="M291" i="1"/>
  <c r="O290" i="1"/>
  <c r="N290" i="1"/>
  <c r="M290" i="1"/>
  <c r="N289" i="1"/>
  <c r="P289" i="1" s="1"/>
  <c r="M289" i="1"/>
  <c r="Q288" i="1"/>
  <c r="S288" i="1" s="1"/>
  <c r="M288" i="1"/>
  <c r="Q287" i="1"/>
  <c r="S287" i="1" s="1"/>
  <c r="M287" i="1"/>
  <c r="Q286" i="1"/>
  <c r="S286" i="1" s="1"/>
  <c r="M286" i="1"/>
  <c r="Q285" i="1"/>
  <c r="S285" i="1" s="1"/>
  <c r="M285" i="1"/>
  <c r="O284" i="1"/>
  <c r="N284" i="1"/>
  <c r="M284" i="1"/>
  <c r="R283" i="1"/>
  <c r="Q283" i="1"/>
  <c r="M283" i="1"/>
  <c r="O282" i="1"/>
  <c r="N282" i="1"/>
  <c r="M282" i="1"/>
  <c r="Q281" i="1"/>
  <c r="S281" i="1" s="1"/>
  <c r="M281" i="1"/>
  <c r="N280" i="1"/>
  <c r="P280" i="1" s="1"/>
  <c r="M280" i="1"/>
  <c r="O279" i="1"/>
  <c r="N279" i="1"/>
  <c r="M279" i="1"/>
  <c r="N278" i="1"/>
  <c r="P278" i="1" s="1"/>
  <c r="M278" i="1"/>
  <c r="O277" i="1"/>
  <c r="N277" i="1"/>
  <c r="M277" i="1"/>
  <c r="Q276" i="1"/>
  <c r="S276" i="1" s="1"/>
  <c r="M276" i="1"/>
  <c r="O275" i="1"/>
  <c r="N275" i="1"/>
  <c r="M275" i="1"/>
  <c r="N274" i="1"/>
  <c r="P274" i="1" s="1"/>
  <c r="M274" i="1"/>
  <c r="O273" i="1"/>
  <c r="N273" i="1"/>
  <c r="M273" i="1"/>
  <c r="O272" i="1"/>
  <c r="N272" i="1"/>
  <c r="M272" i="1"/>
  <c r="R271" i="1"/>
  <c r="Q271" i="1"/>
  <c r="M271" i="1"/>
  <c r="Q270" i="1"/>
  <c r="S270" i="1" s="1"/>
  <c r="M270" i="1"/>
  <c r="Q269" i="1"/>
  <c r="S269" i="1" s="1"/>
  <c r="M269" i="1"/>
  <c r="Q268" i="1"/>
  <c r="S268" i="1" s="1"/>
  <c r="M268" i="1"/>
  <c r="Q267" i="1"/>
  <c r="S267" i="1" s="1"/>
  <c r="M267" i="1"/>
  <c r="Q266" i="1"/>
  <c r="S266" i="1" s="1"/>
  <c r="M266" i="1"/>
  <c r="Q265" i="1"/>
  <c r="S265" i="1" s="1"/>
  <c r="M265" i="1"/>
  <c r="Q264" i="1"/>
  <c r="S264" i="1" s="1"/>
  <c r="M264" i="1"/>
  <c r="Q263" i="1"/>
  <c r="S263" i="1" s="1"/>
  <c r="M263" i="1"/>
  <c r="Q262" i="1"/>
  <c r="S262" i="1" s="1"/>
  <c r="M262" i="1"/>
  <c r="Q261" i="1"/>
  <c r="S261" i="1" s="1"/>
  <c r="M261" i="1"/>
  <c r="N260" i="1"/>
  <c r="P260" i="1" s="1"/>
  <c r="M260" i="1"/>
  <c r="Q259" i="1"/>
  <c r="S259" i="1" s="1"/>
  <c r="M259" i="1"/>
  <c r="O258" i="1"/>
  <c r="N258" i="1"/>
  <c r="M258" i="1"/>
  <c r="R257" i="1"/>
  <c r="Q257" i="1"/>
  <c r="M257" i="1"/>
  <c r="N256" i="1"/>
  <c r="P256" i="1" s="1"/>
  <c r="M256" i="1"/>
  <c r="N255" i="1"/>
  <c r="P255" i="1" s="1"/>
  <c r="M255" i="1"/>
  <c r="R254" i="1"/>
  <c r="Q254" i="1"/>
  <c r="M254" i="1"/>
  <c r="R253" i="1"/>
  <c r="Q253" i="1"/>
  <c r="M253" i="1"/>
  <c r="R252" i="1"/>
  <c r="Q252" i="1"/>
  <c r="M252" i="1"/>
  <c r="Q251" i="1"/>
  <c r="S251" i="1" s="1"/>
  <c r="M251" i="1"/>
  <c r="N250" i="1"/>
  <c r="P250" i="1" s="1"/>
  <c r="M250" i="1"/>
  <c r="O249" i="1"/>
  <c r="N249" i="1"/>
  <c r="M249" i="1"/>
  <c r="O248" i="1"/>
  <c r="N248" i="1"/>
  <c r="M248" i="1"/>
  <c r="R247" i="1"/>
  <c r="Q247" i="1"/>
  <c r="M247" i="1"/>
  <c r="Q246" i="1"/>
  <c r="S246" i="1" s="1"/>
  <c r="M246" i="1"/>
  <c r="O245" i="1"/>
  <c r="N245" i="1"/>
  <c r="M245" i="1"/>
  <c r="Q243" i="1"/>
  <c r="S243" i="1" s="1"/>
  <c r="M243" i="1"/>
  <c r="Q242" i="1"/>
  <c r="S242" i="1" s="1"/>
  <c r="M242" i="1"/>
  <c r="O241" i="1"/>
  <c r="N241" i="1"/>
  <c r="M241" i="1"/>
  <c r="O240" i="1"/>
  <c r="N240" i="1"/>
  <c r="M240" i="1"/>
  <c r="Q239" i="1"/>
  <c r="S239" i="1" s="1"/>
  <c r="M239" i="1"/>
  <c r="Q238" i="1"/>
  <c r="S238" i="1" s="1"/>
  <c r="M238" i="1"/>
  <c r="R237" i="1"/>
  <c r="Q237" i="1"/>
  <c r="M237" i="1"/>
  <c r="Q236" i="1"/>
  <c r="S236" i="1" s="1"/>
  <c r="M236" i="1"/>
  <c r="Q235" i="1"/>
  <c r="S235" i="1" s="1"/>
  <c r="M235" i="1"/>
  <c r="O234" i="1"/>
  <c r="N234" i="1"/>
  <c r="M234" i="1"/>
  <c r="O233" i="1"/>
  <c r="N233" i="1"/>
  <c r="M233" i="1"/>
  <c r="N232" i="1"/>
  <c r="P232" i="1" s="1"/>
  <c r="M232" i="1"/>
  <c r="O230" i="1"/>
  <c r="N230" i="1"/>
  <c r="M230" i="1"/>
  <c r="Q229" i="1"/>
  <c r="S229" i="1" s="1"/>
  <c r="M229" i="1"/>
  <c r="O228" i="1"/>
  <c r="N228" i="1"/>
  <c r="M228" i="1"/>
  <c r="Q227" i="1"/>
  <c r="S227" i="1" s="1"/>
  <c r="M227" i="1"/>
  <c r="Q226" i="1"/>
  <c r="S226" i="1" s="1"/>
  <c r="M226" i="1"/>
  <c r="Q225" i="1"/>
  <c r="S225" i="1" s="1"/>
  <c r="M225" i="1"/>
  <c r="Q224" i="1"/>
  <c r="S224" i="1" s="1"/>
  <c r="M224" i="1"/>
  <c r="O223" i="1"/>
  <c r="N223" i="1"/>
  <c r="M223" i="1"/>
  <c r="O222" i="1"/>
  <c r="N222" i="1"/>
  <c r="M222" i="1"/>
  <c r="Q221" i="1"/>
  <c r="S221" i="1" s="1"/>
  <c r="M221" i="1"/>
  <c r="Q220" i="1"/>
  <c r="S220" i="1" s="1"/>
  <c r="M220" i="1"/>
  <c r="O219" i="1"/>
  <c r="N219" i="1"/>
  <c r="M219" i="1"/>
  <c r="Q218" i="1"/>
  <c r="S218" i="1" s="1"/>
  <c r="M218" i="1"/>
  <c r="Q217" i="1"/>
  <c r="S217" i="1" s="1"/>
  <c r="M217" i="1"/>
  <c r="O216" i="1"/>
  <c r="N216" i="1"/>
  <c r="M216" i="1"/>
  <c r="Q215" i="1"/>
  <c r="S215" i="1" s="1"/>
  <c r="M215" i="1"/>
  <c r="R214" i="1"/>
  <c r="Q214" i="1"/>
  <c r="M214" i="1"/>
  <c r="Q211" i="1"/>
  <c r="S211" i="1" s="1"/>
  <c r="M211" i="1"/>
  <c r="Q210" i="1"/>
  <c r="S210" i="1" s="1"/>
  <c r="M210" i="1"/>
  <c r="N209" i="1"/>
  <c r="P209" i="1" s="1"/>
  <c r="M209" i="1"/>
  <c r="O208" i="1"/>
  <c r="N208" i="1"/>
  <c r="M208" i="1"/>
  <c r="R207" i="1"/>
  <c r="Q207" i="1"/>
  <c r="M207" i="1"/>
  <c r="N206" i="1"/>
  <c r="P206" i="1" s="1"/>
  <c r="M206" i="1"/>
  <c r="N205" i="1"/>
  <c r="P205" i="1" s="1"/>
  <c r="M205" i="1"/>
  <c r="O204" i="1"/>
  <c r="N204" i="1"/>
  <c r="M204" i="1"/>
  <c r="R203" i="1"/>
  <c r="Q203" i="1"/>
  <c r="M203" i="1"/>
  <c r="R202" i="1"/>
  <c r="Q202" i="1"/>
  <c r="M202" i="1"/>
  <c r="N201" i="1"/>
  <c r="P201" i="1" s="1"/>
  <c r="M201" i="1"/>
  <c r="R200" i="1"/>
  <c r="Q200" i="1"/>
  <c r="M200" i="1"/>
  <c r="N199" i="1"/>
  <c r="P199" i="1" s="1"/>
  <c r="M199" i="1"/>
  <c r="N198" i="1"/>
  <c r="P198" i="1" s="1"/>
  <c r="M198" i="1"/>
  <c r="N197" i="1"/>
  <c r="P197" i="1" s="1"/>
  <c r="M197" i="1"/>
  <c r="O196" i="1"/>
  <c r="N196" i="1"/>
  <c r="M196" i="1"/>
  <c r="Q195" i="1"/>
  <c r="S195" i="1" s="1"/>
  <c r="M195" i="1"/>
  <c r="O194" i="1"/>
  <c r="N194" i="1"/>
  <c r="M194" i="1"/>
  <c r="R193" i="1"/>
  <c r="Q193" i="1"/>
  <c r="M193" i="1"/>
  <c r="N191" i="1"/>
  <c r="P191" i="1" s="1"/>
  <c r="M191" i="1"/>
  <c r="N190" i="1"/>
  <c r="P190" i="1" s="1"/>
  <c r="M190" i="1"/>
  <c r="Q189" i="1"/>
  <c r="S189" i="1" s="1"/>
  <c r="M189" i="1"/>
  <c r="O188" i="1"/>
  <c r="N188" i="1"/>
  <c r="M188" i="1"/>
  <c r="O187" i="1"/>
  <c r="N187" i="1"/>
  <c r="M187" i="1"/>
  <c r="Q186" i="1"/>
  <c r="S186" i="1" s="1"/>
  <c r="M186" i="1"/>
  <c r="Q185" i="1"/>
  <c r="S185" i="1" s="1"/>
  <c r="M185" i="1"/>
  <c r="R184" i="1"/>
  <c r="Q184" i="1"/>
  <c r="M184" i="1"/>
  <c r="R183" i="1"/>
  <c r="Q183" i="1"/>
  <c r="M183" i="1"/>
  <c r="R182" i="1"/>
  <c r="Q182" i="1"/>
  <c r="M182" i="1"/>
  <c r="N181" i="1"/>
  <c r="P181" i="1" s="1"/>
  <c r="M181" i="1"/>
  <c r="N180" i="1"/>
  <c r="P180" i="1" s="1"/>
  <c r="M180" i="1"/>
  <c r="Q179" i="1"/>
  <c r="S179" i="1" s="1"/>
  <c r="M179" i="1"/>
  <c r="Q178" i="1"/>
  <c r="S178" i="1" s="1"/>
  <c r="M178" i="1"/>
  <c r="O177" i="1"/>
  <c r="N177" i="1"/>
  <c r="M177" i="1"/>
  <c r="R176" i="1"/>
  <c r="Q176" i="1"/>
  <c r="M176" i="1"/>
  <c r="R175" i="1"/>
  <c r="Q175" i="1"/>
  <c r="M175" i="1"/>
  <c r="R173" i="1"/>
  <c r="Q173" i="1"/>
  <c r="M173" i="1"/>
  <c r="Q172" i="1"/>
  <c r="S172" i="1" s="1"/>
  <c r="M172" i="1"/>
  <c r="Q171" i="1"/>
  <c r="S171" i="1" s="1"/>
  <c r="M171" i="1"/>
  <c r="N170" i="1"/>
  <c r="P170" i="1" s="1"/>
  <c r="M170" i="1"/>
  <c r="Q169" i="1"/>
  <c r="S169" i="1" s="1"/>
  <c r="M169" i="1"/>
  <c r="N168" i="1"/>
  <c r="P168" i="1" s="1"/>
  <c r="M168" i="1"/>
  <c r="Q167" i="1"/>
  <c r="S167" i="1" s="1"/>
  <c r="M167" i="1"/>
  <c r="Q166" i="1"/>
  <c r="S166" i="1" s="1"/>
  <c r="M166" i="1"/>
  <c r="O165" i="1"/>
  <c r="N165" i="1"/>
  <c r="M165" i="1"/>
  <c r="R164" i="1"/>
  <c r="Q164" i="1"/>
  <c r="M164" i="1"/>
  <c r="O163" i="1"/>
  <c r="N163" i="1"/>
  <c r="M163" i="1"/>
  <c r="N162" i="1"/>
  <c r="P162" i="1" s="1"/>
  <c r="M162" i="1"/>
  <c r="R161" i="1"/>
  <c r="Q161" i="1"/>
  <c r="M161" i="1"/>
  <c r="Q160" i="1"/>
  <c r="S160" i="1" s="1"/>
  <c r="M160" i="1"/>
  <c r="R159" i="1"/>
  <c r="Q159" i="1"/>
  <c r="M159" i="1"/>
  <c r="R158" i="1"/>
  <c r="Q158" i="1"/>
  <c r="M158" i="1"/>
  <c r="R157" i="1"/>
  <c r="Q157" i="1"/>
  <c r="M157" i="1"/>
  <c r="Q156" i="1"/>
  <c r="S156" i="1" s="1"/>
  <c r="M156" i="1"/>
  <c r="R154" i="1"/>
  <c r="Q154" i="1"/>
  <c r="M154" i="1"/>
  <c r="Q153" i="1"/>
  <c r="S153" i="1" s="1"/>
  <c r="M153" i="1"/>
  <c r="R152" i="1"/>
  <c r="Q152" i="1"/>
  <c r="M152" i="1"/>
  <c r="R151" i="1"/>
  <c r="Q151" i="1"/>
  <c r="M151" i="1"/>
  <c r="N149" i="1"/>
  <c r="P149" i="1" s="1"/>
  <c r="M149" i="1"/>
  <c r="R148" i="1"/>
  <c r="Q148" i="1"/>
  <c r="M148" i="1"/>
  <c r="O147" i="1"/>
  <c r="N147" i="1"/>
  <c r="M147" i="1"/>
  <c r="R146" i="1"/>
  <c r="Q146" i="1"/>
  <c r="M146" i="1"/>
  <c r="N145" i="1"/>
  <c r="P145" i="1" s="1"/>
  <c r="M145" i="1"/>
  <c r="O144" i="1"/>
  <c r="N144" i="1"/>
  <c r="M144" i="1"/>
  <c r="O143" i="1"/>
  <c r="N143" i="1"/>
  <c r="M143" i="1"/>
  <c r="N142" i="1"/>
  <c r="P142" i="1" s="1"/>
  <c r="M142" i="1"/>
  <c r="R141" i="1"/>
  <c r="Q141" i="1"/>
  <c r="M141" i="1"/>
  <c r="O140" i="1"/>
  <c r="N140" i="1"/>
  <c r="M140" i="1"/>
  <c r="R139" i="1"/>
  <c r="Q139" i="1"/>
  <c r="M139" i="1"/>
  <c r="R138" i="1"/>
  <c r="Q138" i="1"/>
  <c r="M138" i="1"/>
  <c r="O137" i="1"/>
  <c r="N137" i="1"/>
  <c r="M137" i="1"/>
  <c r="R136" i="1"/>
  <c r="Q136" i="1"/>
  <c r="M136" i="1"/>
  <c r="O135" i="1"/>
  <c r="N135" i="1"/>
  <c r="M135" i="1"/>
  <c r="R134" i="1"/>
  <c r="Q134" i="1"/>
  <c r="M134" i="1"/>
  <c r="R133" i="1"/>
  <c r="Q133" i="1"/>
  <c r="M133" i="1"/>
  <c r="Q132" i="1"/>
  <c r="S132" i="1" s="1"/>
  <c r="M132" i="1"/>
  <c r="Q131" i="1"/>
  <c r="S131" i="1" s="1"/>
  <c r="M131" i="1"/>
  <c r="Q130" i="1"/>
  <c r="S130" i="1" s="1"/>
  <c r="M130" i="1"/>
  <c r="O129" i="1"/>
  <c r="N129" i="1"/>
  <c r="M129" i="1"/>
  <c r="O128" i="1"/>
  <c r="N128" i="1"/>
  <c r="M128" i="1"/>
  <c r="R127" i="1"/>
  <c r="Q127" i="1"/>
  <c r="M127" i="1"/>
  <c r="Q126" i="1"/>
  <c r="S126" i="1" s="1"/>
  <c r="M126" i="1"/>
  <c r="Q125" i="1"/>
  <c r="S125" i="1" s="1"/>
  <c r="M125" i="1"/>
  <c r="O124" i="1"/>
  <c r="N124" i="1"/>
  <c r="M124" i="1"/>
  <c r="R123" i="1"/>
  <c r="Q123" i="1"/>
  <c r="M123" i="1"/>
  <c r="O122" i="1"/>
  <c r="N122" i="1"/>
  <c r="M122" i="1"/>
  <c r="Q121" i="1"/>
  <c r="S121" i="1" s="1"/>
  <c r="M121" i="1"/>
  <c r="R120" i="1"/>
  <c r="Q120" i="1"/>
  <c r="M120" i="1"/>
  <c r="Q119" i="1"/>
  <c r="S119" i="1" s="1"/>
  <c r="M119" i="1"/>
  <c r="Q118" i="1"/>
  <c r="S118" i="1" s="1"/>
  <c r="M118" i="1"/>
  <c r="Q117" i="1"/>
  <c r="S117" i="1" s="1"/>
  <c r="M117" i="1"/>
  <c r="O116" i="1"/>
  <c r="N116" i="1"/>
  <c r="M116" i="1"/>
  <c r="R115" i="1"/>
  <c r="Q115" i="1"/>
  <c r="M115" i="1"/>
  <c r="N114" i="1"/>
  <c r="P114" i="1" s="1"/>
  <c r="M114" i="1"/>
  <c r="Q113" i="1"/>
  <c r="S113" i="1" s="1"/>
  <c r="M113" i="1"/>
  <c r="Q112" i="1"/>
  <c r="S112" i="1" s="1"/>
  <c r="M112" i="1"/>
  <c r="Q111" i="1"/>
  <c r="S111" i="1" s="1"/>
  <c r="M111" i="1"/>
  <c r="O110" i="1"/>
  <c r="N110" i="1"/>
  <c r="M110" i="1"/>
  <c r="O109" i="1"/>
  <c r="N109" i="1"/>
  <c r="M109" i="1"/>
  <c r="O108" i="1"/>
  <c r="N108" i="1"/>
  <c r="M108" i="1"/>
  <c r="R107" i="1"/>
  <c r="Q107" i="1"/>
  <c r="M107" i="1"/>
  <c r="Q106" i="1"/>
  <c r="S106" i="1" s="1"/>
  <c r="M106" i="1"/>
  <c r="Q105" i="1"/>
  <c r="S105" i="1" s="1"/>
  <c r="M105" i="1"/>
  <c r="Q104" i="1"/>
  <c r="S104" i="1" s="1"/>
  <c r="M104" i="1"/>
  <c r="R103" i="1"/>
  <c r="Q103" i="1"/>
  <c r="M103" i="1"/>
  <c r="N102" i="1"/>
  <c r="P102" i="1" s="1"/>
  <c r="M102" i="1"/>
  <c r="N101" i="1"/>
  <c r="P101" i="1" s="1"/>
  <c r="M101" i="1"/>
  <c r="O100" i="1"/>
  <c r="N100" i="1"/>
  <c r="M100" i="1"/>
  <c r="N99" i="1"/>
  <c r="P99" i="1" s="1"/>
  <c r="M99" i="1"/>
  <c r="Q98" i="1"/>
  <c r="S98" i="1" s="1"/>
  <c r="M98" i="1"/>
  <c r="Q97" i="1"/>
  <c r="S97" i="1" s="1"/>
  <c r="M97" i="1"/>
  <c r="R95" i="1"/>
  <c r="Q95" i="1"/>
  <c r="M95" i="1"/>
  <c r="R94" i="1"/>
  <c r="Q94" i="1"/>
  <c r="M94" i="1"/>
  <c r="N93" i="1"/>
  <c r="P93" i="1" s="1"/>
  <c r="M93" i="1"/>
  <c r="Q92" i="1"/>
  <c r="S92" i="1" s="1"/>
  <c r="M92" i="1"/>
  <c r="N91" i="1"/>
  <c r="P91" i="1" s="1"/>
  <c r="M91" i="1"/>
  <c r="R90" i="1"/>
  <c r="Q90" i="1"/>
  <c r="M90" i="1"/>
  <c r="O89" i="1"/>
  <c r="N89" i="1"/>
  <c r="M89" i="1"/>
  <c r="R88" i="1"/>
  <c r="Q88" i="1"/>
  <c r="M88" i="1"/>
  <c r="O87" i="1"/>
  <c r="N87" i="1"/>
  <c r="M87" i="1"/>
  <c r="Q86" i="1"/>
  <c r="S86" i="1" s="1"/>
  <c r="M86" i="1"/>
  <c r="Q85" i="1"/>
  <c r="S85" i="1" s="1"/>
  <c r="M85" i="1"/>
  <c r="R84" i="1"/>
  <c r="Q84" i="1"/>
  <c r="M84" i="1"/>
  <c r="Q83" i="1"/>
  <c r="S83" i="1" s="1"/>
  <c r="M83" i="1"/>
  <c r="Q82" i="1"/>
  <c r="S82" i="1" s="1"/>
  <c r="M82" i="1"/>
  <c r="O81" i="1"/>
  <c r="N81" i="1"/>
  <c r="M81" i="1"/>
  <c r="Q80" i="1"/>
  <c r="S80" i="1" s="1"/>
  <c r="M80" i="1"/>
  <c r="Q79" i="1"/>
  <c r="S79" i="1" s="1"/>
  <c r="M79" i="1"/>
  <c r="R78" i="1"/>
  <c r="Q78" i="1"/>
  <c r="M78" i="1"/>
  <c r="O77" i="1"/>
  <c r="N77" i="1"/>
  <c r="M77" i="1"/>
  <c r="O76" i="1"/>
  <c r="N76" i="1"/>
  <c r="M76" i="1"/>
  <c r="O75" i="1"/>
  <c r="N75" i="1"/>
  <c r="M75" i="1"/>
  <c r="Q74" i="1"/>
  <c r="S74" i="1" s="1"/>
  <c r="M74" i="1"/>
  <c r="R73" i="1"/>
  <c r="Q73" i="1"/>
  <c r="M73" i="1"/>
  <c r="O72" i="1"/>
  <c r="N72" i="1"/>
  <c r="M72" i="1"/>
  <c r="Q70" i="1"/>
  <c r="S70" i="1" s="1"/>
  <c r="M70" i="1"/>
  <c r="Q69" i="1"/>
  <c r="S69" i="1" s="1"/>
  <c r="M69" i="1"/>
  <c r="Q68" i="1"/>
  <c r="S68" i="1" s="1"/>
  <c r="M68" i="1"/>
  <c r="R67" i="1"/>
  <c r="Q67" i="1"/>
  <c r="M67" i="1"/>
  <c r="R66" i="1"/>
  <c r="Q66" i="1"/>
  <c r="M66" i="1"/>
  <c r="Q65" i="1"/>
  <c r="S65" i="1" s="1"/>
  <c r="M65" i="1"/>
  <c r="N64" i="1"/>
  <c r="P64" i="1" s="1"/>
  <c r="M64" i="1"/>
  <c r="N63" i="1"/>
  <c r="P63" i="1" s="1"/>
  <c r="M63" i="1"/>
  <c r="N62" i="1"/>
  <c r="P62" i="1" s="1"/>
  <c r="M62" i="1"/>
  <c r="N61" i="1"/>
  <c r="P61" i="1" s="1"/>
  <c r="M61" i="1"/>
  <c r="N60" i="1"/>
  <c r="P60" i="1" s="1"/>
  <c r="M60" i="1"/>
  <c r="N59" i="1"/>
  <c r="P59" i="1" s="1"/>
  <c r="M59" i="1"/>
  <c r="N58" i="1"/>
  <c r="P58" i="1" s="1"/>
  <c r="M58" i="1"/>
  <c r="N57" i="1"/>
  <c r="P57" i="1" s="1"/>
  <c r="M57" i="1"/>
  <c r="Q56" i="1"/>
  <c r="S56" i="1" s="1"/>
  <c r="M56" i="1"/>
  <c r="Q55" i="1"/>
  <c r="S55" i="1" s="1"/>
  <c r="M55" i="1"/>
  <c r="N54" i="1"/>
  <c r="P54" i="1" s="1"/>
  <c r="M54" i="1"/>
  <c r="Q53" i="1"/>
  <c r="S53" i="1" s="1"/>
  <c r="M53" i="1"/>
  <c r="N52" i="1"/>
  <c r="P52" i="1" s="1"/>
  <c r="M52" i="1"/>
  <c r="Q51" i="1"/>
  <c r="S51" i="1" s="1"/>
  <c r="M51" i="1"/>
  <c r="N50" i="1"/>
  <c r="P50" i="1" s="1"/>
  <c r="M50" i="1"/>
  <c r="N49" i="1"/>
  <c r="P49" i="1" s="1"/>
  <c r="M49" i="1"/>
  <c r="N48" i="1"/>
  <c r="P48" i="1" s="1"/>
  <c r="M48" i="1"/>
  <c r="O47" i="1"/>
  <c r="N47" i="1"/>
  <c r="M47" i="1"/>
  <c r="O46" i="1"/>
  <c r="N46" i="1"/>
  <c r="M46" i="1"/>
  <c r="O45" i="1"/>
  <c r="N45" i="1"/>
  <c r="M45" i="1"/>
  <c r="N44" i="1"/>
  <c r="P44" i="1" s="1"/>
  <c r="M44" i="1"/>
  <c r="N43" i="1"/>
  <c r="P43" i="1" s="1"/>
  <c r="M43" i="1"/>
  <c r="N42" i="1"/>
  <c r="P42" i="1" s="1"/>
  <c r="M42" i="1"/>
  <c r="Q41" i="1"/>
  <c r="S41" i="1" s="1"/>
  <c r="M41" i="1"/>
  <c r="R40" i="1"/>
  <c r="Q40" i="1"/>
  <c r="M40" i="1"/>
  <c r="R39" i="1"/>
  <c r="Q39" i="1"/>
  <c r="M39" i="1"/>
  <c r="N38" i="1"/>
  <c r="P38" i="1" s="1"/>
  <c r="M38" i="1"/>
  <c r="O37" i="1"/>
  <c r="N37" i="1"/>
  <c r="M37" i="1"/>
  <c r="R36" i="1"/>
  <c r="Q36" i="1"/>
  <c r="M36" i="1"/>
  <c r="O35" i="1"/>
  <c r="N35" i="1"/>
  <c r="M35" i="1"/>
  <c r="O34" i="1"/>
  <c r="N34" i="1"/>
  <c r="M34" i="1"/>
  <c r="O33" i="1"/>
  <c r="N33" i="1"/>
  <c r="M33" i="1"/>
  <c r="N32" i="1"/>
  <c r="P32" i="1" s="1"/>
  <c r="M32" i="1"/>
  <c r="Q31" i="1"/>
  <c r="M31" i="1"/>
  <c r="O30" i="1"/>
  <c r="N30" i="1"/>
  <c r="M30" i="1"/>
  <c r="O29" i="1"/>
  <c r="N29" i="1"/>
  <c r="M29" i="1"/>
  <c r="Q18" i="1"/>
  <c r="S434" i="1" s="1"/>
  <c r="O18" i="1"/>
  <c r="P434" i="1" s="1"/>
  <c r="O11" i="1"/>
  <c r="N78" i="1" l="1"/>
  <c r="N139" i="1"/>
  <c r="P139" i="1" s="1"/>
  <c r="N237" i="1"/>
  <c r="P237" i="1" s="1"/>
  <c r="O252" i="1"/>
  <c r="P252" i="1" s="1"/>
  <c r="N356" i="1"/>
  <c r="P356" i="1" s="1"/>
  <c r="Q109" i="1"/>
  <c r="S109" i="1" s="1"/>
  <c r="Q390" i="1"/>
  <c r="S390" i="1" s="1"/>
  <c r="O36" i="1"/>
  <c r="P36" i="1" s="1"/>
  <c r="N95" i="1"/>
  <c r="P95" i="1" s="1"/>
  <c r="O343" i="1"/>
  <c r="P343" i="1" s="1"/>
  <c r="N127" i="1"/>
  <c r="P127" i="1" s="1"/>
  <c r="N207" i="1"/>
  <c r="P207" i="1" s="1"/>
  <c r="R187" i="1"/>
  <c r="S187" i="1" s="1"/>
  <c r="R194" i="1"/>
  <c r="S194" i="1" s="1"/>
  <c r="O365" i="1"/>
  <c r="P365" i="1" s="1"/>
  <c r="R309" i="1"/>
  <c r="S309" i="1" s="1"/>
  <c r="Q110" i="1"/>
  <c r="S110" i="1" s="1"/>
  <c r="Q137" i="1"/>
  <c r="S137" i="1" s="1"/>
  <c r="N151" i="1"/>
  <c r="P151" i="1" s="1"/>
  <c r="Q258" i="1"/>
  <c r="S258" i="1" s="1"/>
  <c r="Q279" i="1"/>
  <c r="S279" i="1" s="1"/>
  <c r="N357" i="1"/>
  <c r="P357" i="1" s="1"/>
  <c r="S96" i="1"/>
  <c r="S368" i="1"/>
  <c r="S383" i="1"/>
  <c r="N94" i="1"/>
  <c r="P94" i="1" s="1"/>
  <c r="Q35" i="1"/>
  <c r="S35" i="1" s="1"/>
  <c r="O120" i="1"/>
  <c r="P120" i="1" s="1"/>
  <c r="N383" i="1"/>
  <c r="P383" i="1" s="1"/>
  <c r="N368" i="1"/>
  <c r="P368" i="1" s="1"/>
  <c r="S329" i="1"/>
  <c r="S336" i="1"/>
  <c r="N336" i="1"/>
  <c r="P336" i="1" s="1"/>
  <c r="O138" i="1"/>
  <c r="P138" i="1" s="1"/>
  <c r="O154" i="1"/>
  <c r="P154" i="1" s="1"/>
  <c r="N203" i="1"/>
  <c r="P203" i="1" s="1"/>
  <c r="R228" i="1"/>
  <c r="S228" i="1" s="1"/>
  <c r="Q298" i="1"/>
  <c r="S298" i="1" s="1"/>
  <c r="N329" i="1"/>
  <c r="P329" i="1" s="1"/>
  <c r="Q297" i="1"/>
  <c r="S297" i="1" s="1"/>
  <c r="N103" i="1"/>
  <c r="P103" i="1" s="1"/>
  <c r="N115" i="1"/>
  <c r="P115" i="1" s="1"/>
  <c r="Q234" i="1"/>
  <c r="S234" i="1" s="1"/>
  <c r="Q305" i="1"/>
  <c r="S305" i="1" s="1"/>
  <c r="N148" i="1"/>
  <c r="P148" i="1" s="1"/>
  <c r="Q331" i="1"/>
  <c r="S331" i="1" s="1"/>
  <c r="Q37" i="1"/>
  <c r="S37" i="1" s="1"/>
  <c r="R100" i="1"/>
  <c r="S100" i="1" s="1"/>
  <c r="N133" i="1"/>
  <c r="P133" i="1" s="1"/>
  <c r="Q143" i="1"/>
  <c r="S143" i="1" s="1"/>
  <c r="O173" i="1"/>
  <c r="P173" i="1" s="1"/>
  <c r="O193" i="1"/>
  <c r="P193" i="1" s="1"/>
  <c r="N214" i="1"/>
  <c r="P214" i="1" s="1"/>
  <c r="R219" i="1"/>
  <c r="S219" i="1" s="1"/>
  <c r="Q230" i="1"/>
  <c r="S230" i="1" s="1"/>
  <c r="Q240" i="1"/>
  <c r="S240" i="1" s="1"/>
  <c r="N257" i="1"/>
  <c r="P257" i="1" s="1"/>
  <c r="R273" i="1"/>
  <c r="S273" i="1" s="1"/>
  <c r="N301" i="1"/>
  <c r="P301" i="1" s="1"/>
  <c r="Q324" i="1"/>
  <c r="S324" i="1" s="1"/>
  <c r="Q332" i="1"/>
  <c r="S332" i="1" s="1"/>
  <c r="N364" i="1"/>
  <c r="P364" i="1" s="1"/>
  <c r="N382" i="1"/>
  <c r="P382" i="1" s="1"/>
  <c r="N387" i="1"/>
  <c r="P387" i="1" s="1"/>
  <c r="R423" i="1"/>
  <c r="S423" i="1" s="1"/>
  <c r="N88" i="1"/>
  <c r="P88" i="1" s="1"/>
  <c r="Q144" i="1"/>
  <c r="S144" i="1" s="1"/>
  <c r="N96" i="1"/>
  <c r="P96" i="1" s="1"/>
  <c r="O283" i="1"/>
  <c r="P283" i="1" s="1"/>
  <c r="O340" i="1"/>
  <c r="P340" i="1" s="1"/>
  <c r="N136" i="1"/>
  <c r="P136" i="1" s="1"/>
  <c r="R75" i="1"/>
  <c r="S75" i="1" s="1"/>
  <c r="N202" i="1"/>
  <c r="P202" i="1" s="1"/>
  <c r="Q233" i="1"/>
  <c r="S233" i="1" s="1"/>
  <c r="O67" i="1"/>
  <c r="P67" i="1" s="1"/>
  <c r="O84" i="1"/>
  <c r="P84" i="1" s="1"/>
  <c r="N254" i="1"/>
  <c r="P254" i="1" s="1"/>
  <c r="S67" i="1"/>
  <c r="O146" i="1"/>
  <c r="P146" i="1" s="1"/>
  <c r="Q272" i="1"/>
  <c r="S272" i="1" s="1"/>
  <c r="Q223" i="1"/>
  <c r="S223" i="1" s="1"/>
  <c r="Q245" i="1"/>
  <c r="S245" i="1" s="1"/>
  <c r="Q282" i="1"/>
  <c r="S282" i="1" s="1"/>
  <c r="Q346" i="1"/>
  <c r="S346" i="1" s="1"/>
  <c r="Q426" i="1"/>
  <c r="S426" i="1" s="1"/>
  <c r="Q34" i="1"/>
  <c r="S34" i="1" s="1"/>
  <c r="O164" i="1"/>
  <c r="P164" i="1" s="1"/>
  <c r="Q204" i="1"/>
  <c r="S204" i="1" s="1"/>
  <c r="Q310" i="1"/>
  <c r="S310" i="1" s="1"/>
  <c r="R341" i="1"/>
  <c r="S341" i="1" s="1"/>
  <c r="Q33" i="1"/>
  <c r="S33" i="1" s="1"/>
  <c r="R140" i="1"/>
  <c r="S140" i="1" s="1"/>
  <c r="R222" i="1"/>
  <c r="S222" i="1" s="1"/>
  <c r="O253" i="1"/>
  <c r="P253" i="1" s="1"/>
  <c r="O339" i="1"/>
  <c r="P339" i="1" s="1"/>
  <c r="N389" i="1"/>
  <c r="P389" i="1" s="1"/>
  <c r="Q425" i="1"/>
  <c r="S425" i="1" s="1"/>
  <c r="Q81" i="1"/>
  <c r="S81" i="1" s="1"/>
  <c r="R72" i="1"/>
  <c r="S72" i="1" s="1"/>
  <c r="Q163" i="1"/>
  <c r="S163" i="1" s="1"/>
  <c r="N316" i="1"/>
  <c r="P316" i="1" s="1"/>
  <c r="Q45" i="1"/>
  <c r="S45" i="1" s="1"/>
  <c r="N90" i="1"/>
  <c r="P90" i="1" s="1"/>
  <c r="N123" i="1"/>
  <c r="P123" i="1" s="1"/>
  <c r="N134" i="1"/>
  <c r="P134" i="1" s="1"/>
  <c r="N175" i="1"/>
  <c r="P175" i="1" s="1"/>
  <c r="Q196" i="1"/>
  <c r="S196" i="1" s="1"/>
  <c r="N200" i="1"/>
  <c r="P200" i="1" s="1"/>
  <c r="Q241" i="1"/>
  <c r="S241" i="1" s="1"/>
  <c r="Q46" i="1"/>
  <c r="S46" i="1" s="1"/>
  <c r="N66" i="1"/>
  <c r="P66" i="1" s="1"/>
  <c r="N73" i="1"/>
  <c r="P73" i="1" s="1"/>
  <c r="Q108" i="1"/>
  <c r="S108" i="1" s="1"/>
  <c r="Q116" i="1"/>
  <c r="S116" i="1" s="1"/>
  <c r="N141" i="1"/>
  <c r="P141" i="1" s="1"/>
  <c r="Q147" i="1"/>
  <c r="S147" i="1" s="1"/>
  <c r="N152" i="1"/>
  <c r="P152" i="1" s="1"/>
  <c r="N161" i="1"/>
  <c r="P161" i="1" s="1"/>
  <c r="Q165" i="1"/>
  <c r="S165" i="1" s="1"/>
  <c r="N176" i="1"/>
  <c r="P176" i="1" s="1"/>
  <c r="Q188" i="1"/>
  <c r="S188" i="1" s="1"/>
  <c r="Q275" i="1"/>
  <c r="S275" i="1" s="1"/>
  <c r="Q277" i="1"/>
  <c r="S277" i="1" s="1"/>
  <c r="N366" i="1"/>
  <c r="P366" i="1" s="1"/>
  <c r="Q374" i="1"/>
  <c r="S374" i="1" s="1"/>
  <c r="Q376" i="1"/>
  <c r="S376" i="1" s="1"/>
  <c r="R398" i="1"/>
  <c r="S398" i="1" s="1"/>
  <c r="Q421" i="1"/>
  <c r="S421" i="1" s="1"/>
  <c r="S136" i="1"/>
  <c r="P46" i="1"/>
  <c r="S161" i="1"/>
  <c r="P34" i="1"/>
  <c r="S159" i="1"/>
  <c r="P188" i="1"/>
  <c r="P165" i="1"/>
  <c r="P275" i="1"/>
  <c r="S345" i="1"/>
  <c r="S157" i="1"/>
  <c r="P144" i="1"/>
  <c r="S152" i="1"/>
  <c r="S158" i="1"/>
  <c r="S134" i="1"/>
  <c r="S154" i="1"/>
  <c r="P233" i="1"/>
  <c r="P122" i="1"/>
  <c r="P208" i="1"/>
  <c r="S182" i="1"/>
  <c r="P245" i="1"/>
  <c r="S141" i="1"/>
  <c r="S308" i="1"/>
  <c r="Q135" i="1"/>
  <c r="S135" i="1" s="1"/>
  <c r="S214" i="1"/>
  <c r="S237" i="1"/>
  <c r="S127" i="1"/>
  <c r="S151" i="1"/>
  <c r="S133" i="1"/>
  <c r="Q30" i="1"/>
  <c r="S30" i="1" s="1"/>
  <c r="S253" i="1"/>
  <c r="R420" i="1"/>
  <c r="S420" i="1" s="1"/>
  <c r="P258" i="1"/>
  <c r="O159" i="1"/>
  <c r="P159" i="1" s="1"/>
  <c r="P177" i="1"/>
  <c r="Q87" i="1"/>
  <c r="S87" i="1" s="1"/>
  <c r="N107" i="1"/>
  <c r="P107" i="1" s="1"/>
  <c r="S84" i="1"/>
  <c r="R290" i="1"/>
  <c r="S290" i="1" s="1"/>
  <c r="P352" i="1"/>
  <c r="P89" i="1"/>
  <c r="S200" i="1"/>
  <c r="R89" i="1"/>
  <c r="S89" i="1" s="1"/>
  <c r="P116" i="1"/>
  <c r="Q216" i="1"/>
  <c r="S216" i="1" s="1"/>
  <c r="P109" i="1"/>
  <c r="P135" i="1"/>
  <c r="P163" i="1"/>
  <c r="R318" i="1"/>
  <c r="S318" i="1" s="1"/>
  <c r="N345" i="1"/>
  <c r="P345" i="1" s="1"/>
  <c r="S397" i="1"/>
  <c r="N40" i="1"/>
  <c r="P40" i="1" s="1"/>
  <c r="S95" i="1"/>
  <c r="P230" i="1"/>
  <c r="P249" i="1"/>
  <c r="N184" i="1"/>
  <c r="P184" i="1" s="1"/>
  <c r="S40" i="1"/>
  <c r="S146" i="1"/>
  <c r="S387" i="1"/>
  <c r="R29" i="1"/>
  <c r="S29" i="1" s="1"/>
  <c r="P423" i="1"/>
  <c r="S120" i="1"/>
  <c r="P129" i="1"/>
  <c r="S103" i="1"/>
  <c r="Q129" i="1"/>
  <c r="S129" i="1" s="1"/>
  <c r="P318" i="1"/>
  <c r="P87" i="1"/>
  <c r="P187" i="1"/>
  <c r="P309" i="1"/>
  <c r="P331" i="1"/>
  <c r="N158" i="1"/>
  <c r="P158" i="1" s="1"/>
  <c r="N308" i="1"/>
  <c r="P308" i="1" s="1"/>
  <c r="N182" i="1"/>
  <c r="P182" i="1" s="1"/>
  <c r="N375" i="1"/>
  <c r="P375" i="1" s="1"/>
  <c r="N183" i="1"/>
  <c r="P183" i="1" s="1"/>
  <c r="N314" i="1"/>
  <c r="P314" i="1" s="1"/>
  <c r="N39" i="1"/>
  <c r="P39" i="1" s="1"/>
  <c r="N373" i="1"/>
  <c r="P373" i="1" s="1"/>
  <c r="N247" i="1"/>
  <c r="P247" i="1" s="1"/>
  <c r="N397" i="1"/>
  <c r="P397" i="1" s="1"/>
  <c r="N157" i="1"/>
  <c r="P157" i="1" s="1"/>
  <c r="N271" i="1"/>
  <c r="P271" i="1" s="1"/>
  <c r="P33" i="1"/>
  <c r="P81" i="1"/>
  <c r="P425" i="1"/>
  <c r="Q128" i="1"/>
  <c r="S128" i="1" s="1"/>
  <c r="P390" i="1"/>
  <c r="P45" i="1"/>
  <c r="P147" i="1"/>
  <c r="Q177" i="1"/>
  <c r="S177" i="1" s="1"/>
  <c r="S78" i="1"/>
  <c r="S271" i="1"/>
  <c r="P282" i="1"/>
  <c r="P228" i="1"/>
  <c r="P77" i="1"/>
  <c r="S254" i="1"/>
  <c r="P72" i="1"/>
  <c r="S382" i="1"/>
  <c r="P76" i="1"/>
  <c r="P194" i="1"/>
  <c r="P234" i="1"/>
  <c r="Q76" i="1"/>
  <c r="S76" i="1" s="1"/>
  <c r="Q122" i="1"/>
  <c r="S122" i="1" s="1"/>
  <c r="R315" i="1"/>
  <c r="S315" i="1" s="1"/>
  <c r="Q291" i="1"/>
  <c r="S291" i="1" s="1"/>
  <c r="Q77" i="1"/>
  <c r="S77" i="1" s="1"/>
  <c r="Q347" i="1"/>
  <c r="S347" i="1" s="1"/>
  <c r="Q352" i="1"/>
  <c r="S352" i="1" s="1"/>
  <c r="Q248" i="1"/>
  <c r="S248" i="1" s="1"/>
  <c r="Q208" i="1"/>
  <c r="S208" i="1" s="1"/>
  <c r="Q284" i="1"/>
  <c r="S284" i="1" s="1"/>
  <c r="Q317" i="1"/>
  <c r="S317" i="1" s="1"/>
  <c r="Q124" i="1"/>
  <c r="S124" i="1" s="1"/>
  <c r="Q47" i="1"/>
  <c r="S47" i="1" s="1"/>
  <c r="Q249" i="1"/>
  <c r="S249" i="1" s="1"/>
  <c r="P108" i="1"/>
  <c r="P100" i="1"/>
  <c r="S164" i="1"/>
  <c r="S375" i="1"/>
  <c r="P143" i="1"/>
  <c r="S339" i="1"/>
  <c r="P346" i="1"/>
  <c r="P376" i="1"/>
  <c r="S247" i="1"/>
  <c r="S316" i="1"/>
  <c r="P35" i="1"/>
  <c r="P78" i="1"/>
  <c r="S123" i="1"/>
  <c r="P219" i="1"/>
  <c r="L431" i="1"/>
  <c r="P248" i="1"/>
  <c r="P347" i="1"/>
  <c r="P305" i="1"/>
  <c r="P279" i="1"/>
  <c r="S340" i="1"/>
  <c r="S356" i="1"/>
  <c r="P374" i="1"/>
  <c r="P324" i="1"/>
  <c r="P128" i="1"/>
  <c r="P291" i="1"/>
  <c r="P341" i="1"/>
  <c r="P421" i="1"/>
  <c r="P241" i="1"/>
  <c r="S73" i="1"/>
  <c r="S138" i="1"/>
  <c r="S283" i="1"/>
  <c r="Q16" i="1"/>
  <c r="P315" i="1"/>
  <c r="P30" i="1"/>
  <c r="S36" i="1"/>
  <c r="S66" i="1"/>
  <c r="P137" i="1"/>
  <c r="S365" i="1"/>
  <c r="P426" i="1"/>
  <c r="S115" i="1"/>
  <c r="P140" i="1"/>
  <c r="P204" i="1"/>
  <c r="S207" i="1"/>
  <c r="P332" i="1"/>
  <c r="S343" i="1"/>
  <c r="P420" i="1"/>
  <c r="P37" i="1"/>
  <c r="S193" i="1"/>
  <c r="P272" i="1"/>
  <c r="P310" i="1"/>
  <c r="P47" i="1"/>
  <c r="P75" i="1"/>
  <c r="S90" i="1"/>
  <c r="S94" i="1"/>
  <c r="S175" i="1"/>
  <c r="P297" i="1"/>
  <c r="Q15" i="1"/>
  <c r="S366" i="1"/>
  <c r="L432" i="1"/>
  <c r="L430" i="1"/>
  <c r="P240" i="1"/>
  <c r="S257" i="1"/>
  <c r="P290" i="1"/>
  <c r="P317" i="1"/>
  <c r="O15" i="1"/>
  <c r="S88" i="1"/>
  <c r="O16" i="1"/>
  <c r="S314" i="1"/>
  <c r="P110" i="1"/>
  <c r="S176" i="1"/>
  <c r="S183" i="1"/>
  <c r="S202" i="1"/>
  <c r="P222" i="1"/>
  <c r="P273" i="1"/>
  <c r="S364" i="1"/>
  <c r="S107" i="1"/>
  <c r="P298" i="1"/>
  <c r="S389" i="1"/>
  <c r="P124" i="1"/>
  <c r="P277" i="1"/>
  <c r="S301" i="1"/>
  <c r="S357" i="1"/>
  <c r="S373" i="1"/>
  <c r="S39" i="1"/>
  <c r="S139" i="1"/>
  <c r="S148" i="1"/>
  <c r="S173" i="1"/>
  <c r="S184" i="1"/>
  <c r="P196" i="1"/>
  <c r="S203" i="1"/>
  <c r="P216" i="1"/>
  <c r="P223" i="1"/>
  <c r="S252" i="1"/>
  <c r="P284" i="1"/>
  <c r="P398" i="1"/>
  <c r="P29" i="1"/>
  <c r="S31" i="1"/>
  <c r="Q17" i="1" l="1"/>
  <c r="O17" i="1"/>
  <c r="L433" i="1"/>
  <c r="O19" i="1"/>
  <c r="O20" i="1" l="1"/>
  <c r="Q20" i="1"/>
  <c r="O21" i="1" l="1"/>
</calcChain>
</file>

<file path=xl/sharedStrings.xml><?xml version="1.0" encoding="utf-8"?>
<sst xmlns="http://schemas.openxmlformats.org/spreadsheetml/2006/main" count="4013" uniqueCount="987">
  <si>
    <t>Подпишитесь на наш телеграм-канал, чтобы всегда быть в курсе последних новостей, предложений и акций:</t>
  </si>
  <si>
    <r>
      <rPr>
        <b/>
        <sz val="22"/>
        <color theme="1"/>
        <rFont val="Arial"/>
        <family val="2"/>
      </rPr>
      <t>Гортензия с ОКС, Р8-P12 и в кассетах</t>
    </r>
    <r>
      <rPr>
        <sz val="22"/>
        <color theme="1"/>
        <rFont val="Arial"/>
        <family val="2"/>
        <charset val="204"/>
      </rPr>
      <t xml:space="preserve"> (EU, RUS) - ВЕСНА 2026</t>
    </r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</si>
  <si>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</si>
  <si>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</si>
  <si>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</si>
  <si>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</si>
  <si>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</si>
  <si>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</si>
  <si>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Курс ЦБ РФ+9₽</t>
  </si>
  <si>
    <t>Не выбрано</t>
  </si>
  <si>
    <t>← Выберите период поставки</t>
  </si>
  <si>
    <r>
      <t xml:space="preserve">Общий минимальный заказ: 600 €. </t>
    </r>
    <r>
      <rPr>
        <sz val="10.5"/>
        <rFont val="Arial"/>
        <family val="2"/>
        <charset val="204"/>
      </rPr>
      <t>При заказе от 350-599 € действует торговая надбавка 10%</t>
    </r>
  </si>
  <si>
    <t>Без упаковки</t>
  </si>
  <si>
    <t>← Выберите упаковку корневой системы для ОКС</t>
  </si>
  <si>
    <t>Общий минимальный заказ по разделам: ОКС - от 100 шт; Р8-Р12 + кассеты - от 2 ящиков</t>
  </si>
  <si>
    <t>Общее кол-во гортензий, шт</t>
  </si>
  <si>
    <t>Минимальный заказ на сорт:</t>
  </si>
  <si>
    <t xml:space="preserve"> - ОКС: на кустовые формы 50 шт (при заказе 25 шт надбавка за сборку +5%); штамбовые 10 шт</t>
  </si>
  <si>
    <t xml:space="preserve"> - p8 - 30 шт; р9 - 40/24 шт; р12 - 25/16 шт; кассеты - 144/104/84 шт (1 кассета)</t>
  </si>
  <si>
    <t>гортензии европейских производителей:</t>
  </si>
  <si>
    <t>гортензии российских производителей:</t>
  </si>
  <si>
    <t>Задаток при бронировании: 30%; доплата в два этапа: 50% с 1 по 31 января 2026, 20% за 3 недели до выдачи</t>
  </si>
  <si>
    <t>Сумма за гортензии без надбавки за сборку</t>
  </si>
  <si>
    <t>Оплата производится в рублях по курсу = ЦБ РФ+9₽ на момент зачисления денежных средств на наш р/сч</t>
  </si>
  <si>
    <t>Надбавка за сборку</t>
  </si>
  <si>
    <t>Предварительная сумма за растения</t>
  </si>
  <si>
    <t>Система скидок на растения:</t>
  </si>
  <si>
    <t>Сумма за упаковку корневой системя (для ОКС)</t>
  </si>
  <si>
    <t>при заказе гортензий более 2000 € -1%;  более 4000 € -2%; более 5000 € -3%; более 7000 € -4%; более 10000 € -5%</t>
  </si>
  <si>
    <t>Скидка или надбавка за объем</t>
  </si>
  <si>
    <t>Итоговая сумма</t>
  </si>
  <si>
    <t>Бесплатная доставка до ближайшего к нашему складу терминала ТК: ПЭК, ЖелДорЭкспедиция, Вера-1.</t>
  </si>
  <si>
    <t>Итоговая общая сумма заказа</t>
  </si>
  <si>
    <t>Тара бесплатно</t>
  </si>
  <si>
    <t>Для заказов возможна индивидуальная упаковка корневой системы саженцев с ОКС:  торф+пленка 0,8 €/шт.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</si>
  <si>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</si>
  <si>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 xml:space="preserve">Артикул </t>
  </si>
  <si>
    <t>Размер</t>
  </si>
  <si>
    <t>Производство</t>
  </si>
  <si>
    <t>Цена, €</t>
  </si>
  <si>
    <t>Цена, ₽</t>
  </si>
  <si>
    <t>Кратность заказа</t>
  </si>
  <si>
    <r>
      <t>Заказ,</t>
    </r>
    <r>
      <rPr>
        <b/>
        <sz val="10"/>
        <rFont val="Arial"/>
        <family val="2"/>
        <charset val="204"/>
      </rPr>
      <t xml:space="preserve"> шт</t>
    </r>
  </si>
  <si>
    <t>Коробок (справочно)</t>
  </si>
  <si>
    <t>Предв. сумма за гортензии  евро</t>
  </si>
  <si>
    <t>Надбавка за сборку евро</t>
  </si>
  <si>
    <t>Предварительная сумма в евро</t>
  </si>
  <si>
    <t xml:space="preserve">Предв. сумма за гортензии руб </t>
  </si>
  <si>
    <t>Надбавка за сборку руб</t>
  </si>
  <si>
    <t>Предварительная сумма в рублях</t>
  </si>
  <si>
    <t>Зимостойкость</t>
  </si>
  <si>
    <t>Срок цветения</t>
  </si>
  <si>
    <t>Цвет</t>
  </si>
  <si>
    <t>Описание</t>
  </si>
  <si>
    <t xml:space="preserve"> </t>
  </si>
  <si>
    <t>87-99-0146</t>
  </si>
  <si>
    <t>евро</t>
  </si>
  <si>
    <t>arb. Annabelle</t>
  </si>
  <si>
    <t>ОКС 1-2 вет.</t>
  </si>
  <si>
    <t>EU</t>
  </si>
  <si>
    <t>30-02-0214</t>
  </si>
  <si>
    <t>хит!</t>
  </si>
  <si>
    <t>ОКС 2-3 вет.</t>
  </si>
  <si>
    <t>46-310-0219</t>
  </si>
  <si>
    <t>руб</t>
  </si>
  <si>
    <t>P9</t>
  </si>
  <si>
    <t>RUS</t>
  </si>
  <si>
    <t>87-07-1988</t>
  </si>
  <si>
    <t>87-99-0147</t>
  </si>
  <si>
    <t>arb. Bounty</t>
  </si>
  <si>
    <t>87-99-0211</t>
  </si>
  <si>
    <t>87-99-0173</t>
  </si>
  <si>
    <t>arb. Candybelle Bubblegum=Lollypop</t>
  </si>
  <si>
    <t>87-99-0173/п</t>
  </si>
  <si>
    <t>87-99-0093</t>
  </si>
  <si>
    <t>87-07-9025</t>
  </si>
  <si>
    <t>87-99-0172/п</t>
  </si>
  <si>
    <t>arb. Candybelle Marshmallow</t>
  </si>
  <si>
    <t>87-99-0092/п</t>
  </si>
  <si>
    <t>46-303-0363</t>
  </si>
  <si>
    <t>87-07-9006</t>
  </si>
  <si>
    <t>87-07-10847</t>
  </si>
  <si>
    <t>arb. Candybelle Sorbet</t>
  </si>
  <si>
    <t>новинка!</t>
  </si>
  <si>
    <t>87-07-11781</t>
  </si>
  <si>
    <t>arb. Candybelle Stand Up Pink</t>
  </si>
  <si>
    <t>87-99-0242</t>
  </si>
  <si>
    <t>arb. Candybelle Winegum</t>
  </si>
  <si>
    <t>87-99-0244</t>
  </si>
  <si>
    <t>87-99-0245</t>
  </si>
  <si>
    <t>ОКС 4-6 вет.</t>
  </si>
  <si>
    <t>30-02-0236</t>
  </si>
  <si>
    <t>arb. FlowerWOW</t>
  </si>
  <si>
    <t>30-02-0240</t>
  </si>
  <si>
    <t>arb. Incrediball=Strong Annabelle=Abetwo</t>
  </si>
  <si>
    <t>новое в предложении</t>
  </si>
  <si>
    <t>30-02-0192</t>
  </si>
  <si>
    <t>arb. Magical Dark Pink Bokodapi</t>
  </si>
  <si>
    <t>P8</t>
  </si>
  <si>
    <t>46-303-0086</t>
  </si>
  <si>
    <t>arb. Pink Annabelle</t>
  </si>
  <si>
    <t>30-02-0193</t>
  </si>
  <si>
    <t>arb. Sheep Cloud</t>
  </si>
  <si>
    <t>30-02-0057/п</t>
  </si>
  <si>
    <t>arb. subsp. Radiata</t>
  </si>
  <si>
    <t>87-07-1995</t>
  </si>
  <si>
    <t>asp.Hot Chocolate</t>
  </si>
  <si>
    <t>P12</t>
  </si>
  <si>
    <t>87-07-6676/п</t>
  </si>
  <si>
    <t>asp. Macrophylla</t>
  </si>
  <si>
    <t>46-38-13273</t>
  </si>
  <si>
    <t>hybr. Runaway Bride=Snow White</t>
  </si>
  <si>
    <t>30-02-0234</t>
  </si>
  <si>
    <t>macr. Ayesha</t>
  </si>
  <si>
    <t>30-02-0235</t>
  </si>
  <si>
    <t>macr. Belle Seduction</t>
  </si>
  <si>
    <t>30-02-0224</t>
  </si>
  <si>
    <t>macr. Eclipse</t>
  </si>
  <si>
    <t>30-02-0237</t>
  </si>
  <si>
    <t>macr. Lady Seduction</t>
  </si>
  <si>
    <t>30-02-0194</t>
  </si>
  <si>
    <t>macr. So Long Ebony Monmar</t>
  </si>
  <si>
    <t>30-02-0195</t>
  </si>
  <si>
    <t>macr. So Long Rosy Сoumont</t>
  </si>
  <si>
    <t>30-02-0196</t>
  </si>
  <si>
    <t>macr. So Long Sunny Tk02</t>
  </si>
  <si>
    <t>30-02-0241</t>
  </si>
  <si>
    <t>macr. Sweet Seduction</t>
  </si>
  <si>
    <t>87-113-0031/п</t>
  </si>
  <si>
    <t>macr. Tiffany Pink</t>
  </si>
  <si>
    <t>46-38-15607</t>
  </si>
  <si>
    <t>pan. Angels Blush=Ruby</t>
  </si>
  <si>
    <t>ОКС 2 вет.</t>
  </si>
  <si>
    <t>46-361-0012</t>
  </si>
  <si>
    <t>ОКС 3-5 вет.</t>
  </si>
  <si>
    <t>46-310-0239</t>
  </si>
  <si>
    <t>MP104</t>
  </si>
  <si>
    <t>30-02-0156/п</t>
  </si>
  <si>
    <t>46-303-0335</t>
  </si>
  <si>
    <t>87-99-0104</t>
  </si>
  <si>
    <t>pan. Bee Green</t>
  </si>
  <si>
    <t>87-99-0104/п</t>
  </si>
  <si>
    <t>87-07-11289/п</t>
  </si>
  <si>
    <t>87-99-0010</t>
  </si>
  <si>
    <t>pan. Bee Happy</t>
  </si>
  <si>
    <t>87-99-0201</t>
  </si>
  <si>
    <t>pan. Bee Sweet</t>
  </si>
  <si>
    <t>87-99-0192</t>
  </si>
  <si>
    <t>87-99-0192/п</t>
  </si>
  <si>
    <t>46-310-0248</t>
  </si>
  <si>
    <t>46-38-13282</t>
  </si>
  <si>
    <t>pan. Big Ben</t>
  </si>
  <si>
    <t>87-99-0209</t>
  </si>
  <si>
    <t>pan. Bobo</t>
  </si>
  <si>
    <t>46-38-13283</t>
  </si>
  <si>
    <t>46-303-0336</t>
  </si>
  <si>
    <t>87-99-0202/п</t>
  </si>
  <si>
    <t>pan. Bombshell</t>
  </si>
  <si>
    <t>46-38-5094</t>
  </si>
  <si>
    <t>46-303-0337</t>
  </si>
  <si>
    <t>87-99-0106</t>
  </si>
  <si>
    <t>pan. Bonfire</t>
  </si>
  <si>
    <t>супер-хит!</t>
  </si>
  <si>
    <t>87-99-0106/п</t>
  </si>
  <si>
    <t>87-99-0151</t>
  </si>
  <si>
    <t>87-99-0151/п</t>
  </si>
  <si>
    <t>87-99-0210</t>
  </si>
  <si>
    <t>ОКС PA 80-90</t>
  </si>
  <si>
    <t>46-38-15608</t>
  </si>
  <si>
    <t>87-07-8187</t>
  </si>
  <si>
    <t>46-38-10942</t>
  </si>
  <si>
    <t>pan. Candlelight=Hpopr013</t>
  </si>
  <si>
    <t>46-361-0022</t>
  </si>
  <si>
    <t>pan. Candy Love = Summer Love</t>
  </si>
  <si>
    <t>46-38-6707</t>
  </si>
  <si>
    <t>46-303-0338</t>
  </si>
  <si>
    <t>87-07-11816</t>
  </si>
  <si>
    <t>87-41-0167</t>
  </si>
  <si>
    <t>pan. Colorful cocktail</t>
  </si>
  <si>
    <t>новинка последних лет</t>
  </si>
  <si>
    <t>87-41-0113</t>
  </si>
  <si>
    <t>MP84</t>
  </si>
  <si>
    <t>87-07-11817</t>
  </si>
  <si>
    <t>87-99-0152/п</t>
  </si>
  <si>
    <t>pan. Confetti=Vlasveld 02</t>
  </si>
  <si>
    <t>46-303-0339</t>
  </si>
  <si>
    <t>46-303-0090</t>
  </si>
  <si>
    <t>pan. Cotton Cream</t>
  </si>
  <si>
    <t>46-159-0447</t>
  </si>
  <si>
    <t>pan. Dentelle de Gorron=Rencri</t>
  </si>
  <si>
    <t>MP144</t>
  </si>
  <si>
    <t>46-38-12827</t>
  </si>
  <si>
    <t>pan. Diamant Rouge=Rendia</t>
  </si>
  <si>
    <t>30-02-0030</t>
  </si>
  <si>
    <t>30-02-0149</t>
  </si>
  <si>
    <t>87-99-0045</t>
  </si>
  <si>
    <t>46-159-0119</t>
  </si>
  <si>
    <t>46-310-0234</t>
  </si>
  <si>
    <t>46-38-6699</t>
  </si>
  <si>
    <t>87-07-2155</t>
  </si>
  <si>
    <t>87-99-0203/п</t>
  </si>
  <si>
    <t>pan. Diamantino=Ren101</t>
  </si>
  <si>
    <t>30-02-0032</t>
  </si>
  <si>
    <t>46-159-0120</t>
  </si>
  <si>
    <t>46-38-6700</t>
  </si>
  <si>
    <t>46-303-0340</t>
  </si>
  <si>
    <t>46-38-15411</t>
  </si>
  <si>
    <t>pan. Early Sensation</t>
  </si>
  <si>
    <t>46-38-5095</t>
  </si>
  <si>
    <t>30-02-0225</t>
  </si>
  <si>
    <t>pan. Fraise Melba=Renba</t>
  </si>
  <si>
    <t>46-361-0013</t>
  </si>
  <si>
    <t>30-02-0152</t>
  </si>
  <si>
    <t>46-159-0121</t>
  </si>
  <si>
    <t>46-310-0221</t>
  </si>
  <si>
    <t>46-38-14794</t>
  </si>
  <si>
    <t>pan. Framboisine = Samarskya Lydia</t>
  </si>
  <si>
    <t>30-02-0190</t>
  </si>
  <si>
    <t>30-02-0172</t>
  </si>
  <si>
    <t>46-159-0312</t>
  </si>
  <si>
    <t>46-38-11866</t>
  </si>
  <si>
    <t>46-310-0222</t>
  </si>
  <si>
    <t>87-99-0204/п</t>
  </si>
  <si>
    <t>pan. Gardenlight Greenlight</t>
  </si>
  <si>
    <t>87-99-0193/п</t>
  </si>
  <si>
    <t>87-99-0193</t>
  </si>
  <si>
    <t>87-99-0205/п</t>
  </si>
  <si>
    <t>pan. Gardenlight Lemonlight</t>
  </si>
  <si>
    <t>87-99-0194</t>
  </si>
  <si>
    <t>87-99-0194/п</t>
  </si>
  <si>
    <t>87-99-0185/п</t>
  </si>
  <si>
    <t>pan. Gardenlight Pinklight</t>
  </si>
  <si>
    <t>87-99-0195</t>
  </si>
  <si>
    <t>87-99-0195/п</t>
  </si>
  <si>
    <t>87-99-0219</t>
  </si>
  <si>
    <t>87-99-0103</t>
  </si>
  <si>
    <t>pan. Gardenlight Redlight</t>
  </si>
  <si>
    <t>87-99-0196</t>
  </si>
  <si>
    <t>87-07-11834</t>
  </si>
  <si>
    <t>87-99-0034/п</t>
  </si>
  <si>
    <t>pan. Gardenlight Whitelight</t>
  </si>
  <si>
    <t>87-99-0197</t>
  </si>
  <si>
    <t>87-99-0197/п</t>
  </si>
  <si>
    <t>87-99-0220</t>
  </si>
  <si>
    <t>87-99-0206/п</t>
  </si>
  <si>
    <t>pan. Gardenlight XS-Light</t>
  </si>
  <si>
    <t>87-99-0198/п</t>
  </si>
  <si>
    <t>46-303-0362</t>
  </si>
  <si>
    <t>46-38-14589</t>
  </si>
  <si>
    <t>pan. Graffiti</t>
  </si>
  <si>
    <t>46-38-11136</t>
  </si>
  <si>
    <t>87-99-0153/п</t>
  </si>
  <si>
    <t>pan. Grandiflora=Pee Gee</t>
  </si>
  <si>
    <t>87-99-0017/п</t>
  </si>
  <si>
    <t>87-99-0207/п</t>
  </si>
  <si>
    <t>46-310-0123/п</t>
  </si>
  <si>
    <t>46-361-0014</t>
  </si>
  <si>
    <t>pan. Great Star=Le Vasterival</t>
  </si>
  <si>
    <t>30-02-0059</t>
  </si>
  <si>
    <t>87-99-0097</t>
  </si>
  <si>
    <t>pan. Hercules</t>
  </si>
  <si>
    <t>87-99-0097/п</t>
  </si>
  <si>
    <t>87-99-0155</t>
  </si>
  <si>
    <t>46-303-0341</t>
  </si>
  <si>
    <t>46-38-9736</t>
  </si>
  <si>
    <t>87-07-9415</t>
  </si>
  <si>
    <t>46-303-0342</t>
  </si>
  <si>
    <t>pan. Infinity</t>
  </si>
  <si>
    <t>87-07-11819</t>
  </si>
  <si>
    <t>46-159-0122</t>
  </si>
  <si>
    <t>pan. Kyushu</t>
  </si>
  <si>
    <t>46-303-0343</t>
  </si>
  <si>
    <t>46-38-15204</t>
  </si>
  <si>
    <t>pan. Limelight=Zwijnenburg</t>
  </si>
  <si>
    <t>46-361-0015</t>
  </si>
  <si>
    <t>30-02-0038/п</t>
  </si>
  <si>
    <t>ОКС 4 вет.</t>
  </si>
  <si>
    <t>30-02-0038</t>
  </si>
  <si>
    <t>46-159-0311</t>
  </si>
  <si>
    <t>46-310-0095</t>
  </si>
  <si>
    <t>87-07-2177</t>
  </si>
  <si>
    <t>87-41-0227</t>
  </si>
  <si>
    <t>pan. Little Apple</t>
  </si>
  <si>
    <t>46-38-15527/п</t>
  </si>
  <si>
    <t>pan. Little Blossom</t>
  </si>
  <si>
    <t>46-38-11595/п</t>
  </si>
  <si>
    <t>ОКС 3-4 вет.</t>
  </si>
  <si>
    <t>87-41-0085/п</t>
  </si>
  <si>
    <t>46-38-6701</t>
  </si>
  <si>
    <t>46-303-0344</t>
  </si>
  <si>
    <t>87-99-0156</t>
  </si>
  <si>
    <t>pan. Little Fraise= Little Fresco=Rou 201306</t>
  </si>
  <si>
    <t>87-99-0221</t>
  </si>
  <si>
    <t>46-303-0345</t>
  </si>
  <si>
    <t>87-07-9621</t>
  </si>
  <si>
    <t>30-02-0238</t>
  </si>
  <si>
    <t>pan. Little Hottie</t>
  </si>
  <si>
    <t>46-361-0016</t>
  </si>
  <si>
    <t>pan. Little Lime=Jane</t>
  </si>
  <si>
    <t>87-99-0052</t>
  </si>
  <si>
    <t>46-310-0102</t>
  </si>
  <si>
    <t>87-41-0210</t>
  </si>
  <si>
    <t>pan. Little Love</t>
  </si>
  <si>
    <t>87-41-0205</t>
  </si>
  <si>
    <t>87-07-11822</t>
  </si>
  <si>
    <t>87-41-0230</t>
  </si>
  <si>
    <t>P12 4-6 вет.</t>
  </si>
  <si>
    <t>46-38-50062</t>
  </si>
  <si>
    <t>pan. Little Passion</t>
  </si>
  <si>
    <t>87-07-11823</t>
  </si>
  <si>
    <t>46-38-50063</t>
  </si>
  <si>
    <t>pan. Little Quick Fire</t>
  </si>
  <si>
    <t>87-41-0234/п</t>
  </si>
  <si>
    <t>pan. Little Rosy</t>
  </si>
  <si>
    <t>87-41-0183</t>
  </si>
  <si>
    <t>87-41-0158</t>
  </si>
  <si>
    <t>87-07-11824</t>
  </si>
  <si>
    <t>46-38-14792</t>
  </si>
  <si>
    <t>pan. Little Spooky</t>
  </si>
  <si>
    <t>87-99-0053</t>
  </si>
  <si>
    <t>87-07-8996</t>
  </si>
  <si>
    <t>46-310-0247</t>
  </si>
  <si>
    <t>pan. Magical Andes</t>
  </si>
  <si>
    <t>46-303-0346</t>
  </si>
  <si>
    <t>46-361-0017</t>
  </si>
  <si>
    <t>pan. Magical Candle=Bokraflame</t>
  </si>
  <si>
    <t>46-38-8250</t>
  </si>
  <si>
    <t>30-02-0040</t>
  </si>
  <si>
    <t>pan. Magical Fire=Bokraplume</t>
  </si>
  <si>
    <t>46-38-8249</t>
  </si>
  <si>
    <t>46-303-0347</t>
  </si>
  <si>
    <t>87-99-0222</t>
  </si>
  <si>
    <t>pan. Magical Fuji</t>
  </si>
  <si>
    <t>30-02-0096/п</t>
  </si>
  <si>
    <t>pan. Magical Himalay</t>
  </si>
  <si>
    <t>46-310-0097/п</t>
  </si>
  <si>
    <t>87-99-0022</t>
  </si>
  <si>
    <t>pan. Magical Killimanjaro</t>
  </si>
  <si>
    <t>87-99-0158</t>
  </si>
  <si>
    <t>pan. Magical Lime Sparkle</t>
  </si>
  <si>
    <t>46-38-13287</t>
  </si>
  <si>
    <t>46-303-0348</t>
  </si>
  <si>
    <t>46-38-13287/п</t>
  </si>
  <si>
    <t>87-07-11290/п</t>
  </si>
  <si>
    <t>87-99-0159</t>
  </si>
  <si>
    <t>pan. Magical Matterhorn = Bokomaho</t>
  </si>
  <si>
    <t>30-02-0204/п</t>
  </si>
  <si>
    <t>87-99-0023</t>
  </si>
  <si>
    <t>pan. Magical Mont Blanc</t>
  </si>
  <si>
    <t>87-07-8434</t>
  </si>
  <si>
    <t>87-99-0225</t>
  </si>
  <si>
    <t>pan. Magical Mont Verde</t>
  </si>
  <si>
    <t>30-02-0041</t>
  </si>
  <si>
    <t>pan. Magical Moonlight=Kolmagimo</t>
  </si>
  <si>
    <t>46-38-13288</t>
  </si>
  <si>
    <t>46-303-0349</t>
  </si>
  <si>
    <t>46-361-0018</t>
  </si>
  <si>
    <t>pan. Magical Starlight=Degustar=Perle d'Automne</t>
  </si>
  <si>
    <t>46-310-0235</t>
  </si>
  <si>
    <t>46-310-0164</t>
  </si>
  <si>
    <t>30-02-0063</t>
  </si>
  <si>
    <t>pan. Magical Sweet Summer=Bokrathirteen</t>
  </si>
  <si>
    <t>30-02-0219</t>
  </si>
  <si>
    <t>46-310-0236</t>
  </si>
  <si>
    <t>46-303-0350</t>
  </si>
  <si>
    <t>87-99-0025</t>
  </si>
  <si>
    <t>pan. Magical Vesuvio</t>
  </si>
  <si>
    <t>30-02-0111/п</t>
  </si>
  <si>
    <t>46-38-15818</t>
  </si>
  <si>
    <t>pan. Metallica</t>
  </si>
  <si>
    <t>30-02-0228</t>
  </si>
  <si>
    <t>30-02-0227</t>
  </si>
  <si>
    <t>30-02-0175</t>
  </si>
  <si>
    <t>46-38-15609</t>
  </si>
  <si>
    <t>46-38-15529/п</t>
  </si>
  <si>
    <t>pan. Milk &amp; Honey</t>
  </si>
  <si>
    <t>46-38-15530/п</t>
  </si>
  <si>
    <t>87-41-0211/п</t>
  </si>
  <si>
    <t>87-41-0160</t>
  </si>
  <si>
    <t>87-07-8435</t>
  </si>
  <si>
    <t>pan. Minty Spirit</t>
  </si>
  <si>
    <t>46-38-10957</t>
  </si>
  <si>
    <t>pan. Mojito</t>
  </si>
  <si>
    <t>87-99-0099</t>
  </si>
  <si>
    <t>46-38-9737</t>
  </si>
  <si>
    <t>87-07-9065</t>
  </si>
  <si>
    <t>46-310-0243</t>
  </si>
  <si>
    <t>pan. Pancetta</t>
  </si>
  <si>
    <t>46-310-0223</t>
  </si>
  <si>
    <t>46-310-0245</t>
  </si>
  <si>
    <t>pan. Pandria=HP217904</t>
  </si>
  <si>
    <t>46-310-0224</t>
  </si>
  <si>
    <t>46-310-0242</t>
  </si>
  <si>
    <t>pan. Panorama=HP219902</t>
  </si>
  <si>
    <t>46-310-0225</t>
  </si>
  <si>
    <t>46-310-0246</t>
  </si>
  <si>
    <t>pan. Pansana</t>
  </si>
  <si>
    <t>46-310-0226</t>
  </si>
  <si>
    <t>46-310-0237</t>
  </si>
  <si>
    <t>pan. Papilon</t>
  </si>
  <si>
    <t>46-310-0104/п</t>
  </si>
  <si>
    <t>46-38-10950</t>
  </si>
  <si>
    <t>pan. Pastelgreen=Rencolor</t>
  </si>
  <si>
    <t>30-02-0220</t>
  </si>
  <si>
    <t>87-99-0226</t>
  </si>
  <si>
    <t>87-07-7626</t>
  </si>
  <si>
    <t>30-02-0222</t>
  </si>
  <si>
    <t>pan. Perle de Festival=Romantic Ace</t>
  </si>
  <si>
    <t>30-02-0115/п</t>
  </si>
  <si>
    <t>87-99-0190</t>
  </si>
  <si>
    <t>pan. Petite Flori</t>
  </si>
  <si>
    <t>87-07-10881</t>
  </si>
  <si>
    <t>87-99-0228</t>
  </si>
  <si>
    <t>pan. Petite Lantern</t>
  </si>
  <si>
    <t>87-07-9194</t>
  </si>
  <si>
    <t>30-02-0135/п</t>
  </si>
  <si>
    <t>pan. Petite Star</t>
  </si>
  <si>
    <t>30-02-0230</t>
  </si>
  <si>
    <t>pan. Phantom</t>
  </si>
  <si>
    <t>46-361-0019</t>
  </si>
  <si>
    <t>30-02-0153</t>
  </si>
  <si>
    <t>46-159-0126</t>
  </si>
  <si>
    <t>46-310-0231</t>
  </si>
  <si>
    <t>46-310-0100</t>
  </si>
  <si>
    <t>46-303-0351</t>
  </si>
  <si>
    <t>87-07-2205</t>
  </si>
  <si>
    <t>87-99-0230</t>
  </si>
  <si>
    <t>pan. Pink and Rose</t>
  </si>
  <si>
    <t>87-99-0231</t>
  </si>
  <si>
    <t>87-41-0098</t>
  </si>
  <si>
    <t>46-38-11433</t>
  </si>
  <si>
    <t>87-07-8432</t>
  </si>
  <si>
    <t>87-41-0186/п</t>
  </si>
  <si>
    <t>87-41-0186</t>
  </si>
  <si>
    <t>30-02-0001</t>
  </si>
  <si>
    <t>pan. Pink Diamond=Interhydia</t>
  </si>
  <si>
    <t>87-99-0060</t>
  </si>
  <si>
    <t>46-303-0352</t>
  </si>
  <si>
    <t>46-38-1937</t>
  </si>
  <si>
    <t>pan. Pink Lady</t>
  </si>
  <si>
    <t>46-38-15441</t>
  </si>
  <si>
    <t>pan. Pinky Promise</t>
  </si>
  <si>
    <t>87-41-0188</t>
  </si>
  <si>
    <t>87-07-11828</t>
  </si>
  <si>
    <t>87-41-0189</t>
  </si>
  <si>
    <t>87-99-0029</t>
  </si>
  <si>
    <t>pan. Pinky Winky</t>
  </si>
  <si>
    <t>46-310-0238</t>
  </si>
  <si>
    <t>46-303-0353</t>
  </si>
  <si>
    <t>87-99-0208/п</t>
  </si>
  <si>
    <t>pan. Pixio</t>
  </si>
  <si>
    <t>87-99-0191</t>
  </si>
  <si>
    <t>87-99-0200</t>
  </si>
  <si>
    <t>87-99-0234</t>
  </si>
  <si>
    <t>87-07-11707</t>
  </si>
  <si>
    <t>87-07-8436/п</t>
  </si>
  <si>
    <t>46-38-10873</t>
  </si>
  <si>
    <t>pan. Polar Bear</t>
  </si>
  <si>
    <t>87-99-0161</t>
  </si>
  <si>
    <t>46-361-0020</t>
  </si>
  <si>
    <t>30-02-0232</t>
  </si>
  <si>
    <t>87-99-0162</t>
  </si>
  <si>
    <t>46-310-0233</t>
  </si>
  <si>
    <t>46-303-0354</t>
  </si>
  <si>
    <t>46-38-5188</t>
  </si>
  <si>
    <t>87-07-2193</t>
  </si>
  <si>
    <t>87-99-0030</t>
  </si>
  <si>
    <t>pan. Polestar=Switch Ophelia=Breg14</t>
  </si>
  <si>
    <t>30-02-0089</t>
  </si>
  <si>
    <t>30-02-0089/п</t>
  </si>
  <si>
    <t>30-02-0092/п</t>
  </si>
  <si>
    <t>pan. Prim Red</t>
  </si>
  <si>
    <t>30-02-0091/п</t>
  </si>
  <si>
    <t>pan. Prim White=Dolprim</t>
  </si>
  <si>
    <t>87-41-0228</t>
  </si>
  <si>
    <t>pan. Raspberry Pink</t>
  </si>
  <si>
    <t>87-99-0236</t>
  </si>
  <si>
    <t>pan. Red Velvet = Indian Summer</t>
  </si>
  <si>
    <t>87-99-0237</t>
  </si>
  <si>
    <t>87-41-0207</t>
  </si>
  <si>
    <t>46-38-14750</t>
  </si>
  <si>
    <t>87-41-0176</t>
  </si>
  <si>
    <t>87-41-0133</t>
  </si>
  <si>
    <t>pan. Royal Flower</t>
  </si>
  <si>
    <t>87-07-11835</t>
  </si>
  <si>
    <t>pan. Ruby Hobbit</t>
  </si>
  <si>
    <t>46-38-50064</t>
  </si>
  <si>
    <t>pan. Selection</t>
  </si>
  <si>
    <t>30-02-0045/п</t>
  </si>
  <si>
    <t>30-02-0045</t>
  </si>
  <si>
    <t>46-303-0355</t>
  </si>
  <si>
    <t>46-38-10877</t>
  </si>
  <si>
    <t>pan. Silver Dollar</t>
  </si>
  <si>
    <t>46-38-2151</t>
  </si>
  <si>
    <t>46-38-10966</t>
  </si>
  <si>
    <t>pan. Skyfall</t>
  </si>
  <si>
    <t>87-99-0032</t>
  </si>
  <si>
    <t>87-99-0065</t>
  </si>
  <si>
    <t>87-99-0238</t>
  </si>
  <si>
    <t>46-310-0240</t>
  </si>
  <si>
    <t>46-303-0356</t>
  </si>
  <si>
    <t>46-38-9738</t>
  </si>
  <si>
    <t>30-02-0233</t>
  </si>
  <si>
    <t>pan. Star Rose</t>
  </si>
  <si>
    <t>30-02-0168/п</t>
  </si>
  <si>
    <t>30-02-0168</t>
  </si>
  <si>
    <t>46-38-13082</t>
  </si>
  <si>
    <t>pan. Strawberry blossom</t>
  </si>
  <si>
    <t>46-361-0021</t>
  </si>
  <si>
    <t>87-41-0103</t>
  </si>
  <si>
    <t>46-38-6705</t>
  </si>
  <si>
    <t>87-41-0197</t>
  </si>
  <si>
    <t>pan. Sugar Rush</t>
  </si>
  <si>
    <t>46-303-0357</t>
  </si>
  <si>
    <t>87-07-11831</t>
  </si>
  <si>
    <t>87-41-0198</t>
  </si>
  <si>
    <t>46-38-15531/п</t>
  </si>
  <si>
    <t>pan. Summer Breeze</t>
  </si>
  <si>
    <t>ОКС 1 вет.</t>
  </si>
  <si>
    <t>46-38-15532/п</t>
  </si>
  <si>
    <t>46-38-15533/п</t>
  </si>
  <si>
    <t>46-310-0244</t>
  </si>
  <si>
    <t>87-41-0208</t>
  </si>
  <si>
    <t>pan. Summer Snow</t>
  </si>
  <si>
    <t>46-38-6708</t>
  </si>
  <si>
    <t>46-303-0358</t>
  </si>
  <si>
    <t>87-07-11833</t>
  </si>
  <si>
    <t>46-38-12093</t>
  </si>
  <si>
    <t>pan. Sundae Fraise=Rensun</t>
  </si>
  <si>
    <t>30-02-0047</t>
  </si>
  <si>
    <t>46-361-0023</t>
  </si>
  <si>
    <t>30-02-0022</t>
  </si>
  <si>
    <t>46-159-0245</t>
  </si>
  <si>
    <t>46-310-0232</t>
  </si>
  <si>
    <t>30-02-0129/п</t>
  </si>
  <si>
    <t>46-310-0105</t>
  </si>
  <si>
    <t>87-07-10540/п</t>
  </si>
  <si>
    <t>pan. Tickled Pink</t>
  </si>
  <si>
    <t>46-38-14606</t>
  </si>
  <si>
    <t>pan. Touch of Pink</t>
  </si>
  <si>
    <t>46-38-6709</t>
  </si>
  <si>
    <t>46-310-0162</t>
  </si>
  <si>
    <t>46-303-0359</t>
  </si>
  <si>
    <t>46-38-10842</t>
  </si>
  <si>
    <t>pan. Vanille Fraise=Renhy</t>
  </si>
  <si>
    <t>46-361-0024</t>
  </si>
  <si>
    <t>30-02-0049</t>
  </si>
  <si>
    <t>46-159-0315</t>
  </si>
  <si>
    <t>46-310-0176</t>
  </si>
  <si>
    <t>46-38-1802</t>
  </si>
  <si>
    <t>46-310-0106</t>
  </si>
  <si>
    <t>87-07-1173</t>
  </si>
  <si>
    <t>46-303-0360</t>
  </si>
  <si>
    <t>pan. White Lady</t>
  </si>
  <si>
    <t>46-38-10840</t>
  </si>
  <si>
    <t>pan. Wim's Red</t>
  </si>
  <si>
    <t>87-99-0035</t>
  </si>
  <si>
    <t>46-310-0241</t>
  </si>
  <si>
    <t>30-02-0171/п</t>
  </si>
  <si>
    <t>46-303-0361</t>
  </si>
  <si>
    <t>87-07-2246</t>
  </si>
  <si>
    <t>87-07-2246/п</t>
  </si>
  <si>
    <t>87-07-0731</t>
  </si>
  <si>
    <t>querc. Alice</t>
  </si>
  <si>
    <t>87-07-10750</t>
  </si>
  <si>
    <t>querc. Amethyst</t>
  </si>
  <si>
    <t>87-07-7336</t>
  </si>
  <si>
    <t>querc. Burgundy</t>
  </si>
  <si>
    <t>87-07-10543</t>
  </si>
  <si>
    <t>querc. Jetstream</t>
  </si>
  <si>
    <t>30-02-0239</t>
  </si>
  <si>
    <t>querc. Little Yeti</t>
  </si>
  <si>
    <t>87-07-6705/п</t>
  </si>
  <si>
    <t>querc. Sike's Dwarf</t>
  </si>
  <si>
    <t>87-07-4399</t>
  </si>
  <si>
    <t>querc. Snow Giant</t>
  </si>
  <si>
    <t>87-07-0695/п</t>
  </si>
  <si>
    <t>querc. Snow Queen=Flemygea</t>
  </si>
  <si>
    <t>87-07-11366</t>
  </si>
  <si>
    <t>querc. Snowcicle</t>
  </si>
  <si>
    <t>87-07-11367</t>
  </si>
  <si>
    <t>querc. Tara</t>
  </si>
  <si>
    <t>87-07-7334/п</t>
  </si>
  <si>
    <t>querc. Tennessee Clone</t>
  </si>
  <si>
    <t>87-07-11838</t>
  </si>
  <si>
    <t>scand. First Love</t>
  </si>
  <si>
    <t>87-07-8439/п</t>
  </si>
  <si>
    <t>serr. Barca</t>
  </si>
  <si>
    <t>87-07-10892/п</t>
  </si>
  <si>
    <t>serr. Blue Clouds</t>
  </si>
  <si>
    <t>87-07-2262/п</t>
  </si>
  <si>
    <t>serr. Bluebird</t>
  </si>
  <si>
    <t>87-99-0214</t>
  </si>
  <si>
    <t>serr. Choco Black Velvet</t>
  </si>
  <si>
    <t>87-99-0246</t>
  </si>
  <si>
    <t>87-07-11839</t>
  </si>
  <si>
    <t>87-99-0247</t>
  </si>
  <si>
    <t>serr. Choco Cherry</t>
  </si>
  <si>
    <t>87-07-11840</t>
  </si>
  <si>
    <t>serr. Choco Strawberry</t>
  </si>
  <si>
    <t>87-99-0036</t>
  </si>
  <si>
    <t>serr. Daredevil</t>
  </si>
  <si>
    <t>87-99-0072</t>
  </si>
  <si>
    <t>87-07-9196/п</t>
  </si>
  <si>
    <t>87-07-11723/п</t>
  </si>
  <si>
    <t>serr. Magic pillow</t>
  </si>
  <si>
    <t>87-07-8442/п</t>
  </si>
  <si>
    <t>serr. Morning Glory</t>
  </si>
  <si>
    <t>УТ-00051394</t>
  </si>
  <si>
    <t>Ящик фанерный (60х40х21)</t>
  </si>
  <si>
    <t>УТ-00003772</t>
  </si>
  <si>
    <t>Ящик пластиковый</t>
  </si>
  <si>
    <t>УТ-00046700</t>
  </si>
  <si>
    <t>Гофрокороб PlantMarket (120х50х50, бурый, П-32)</t>
  </si>
  <si>
    <t>УТ-00077722</t>
  </si>
  <si>
    <t>Поддон (1200x800) до 1500кг</t>
  </si>
  <si>
    <t>УТ-00090304</t>
  </si>
  <si>
    <t xml:space="preserve">Упаковка торф+пленка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</si>
  <si>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</si>
  <si>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</si>
  <si>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</si>
  <si>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</si>
  <si>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</si>
  <si>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</si>
  <si>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</si>
  <si>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</si>
  <si>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</si>
  <si>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</si>
  <si>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</si>
  <si>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</si>
  <si>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</si>
  <si>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</si>
  <si>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</si>
  <si>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</si>
  <si>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</si>
  <si>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</si>
  <si>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</si>
  <si>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</si>
  <si>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</si>
  <si>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</si>
  <si>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</si>
  <si>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</si>
  <si>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</si>
  <si>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</si>
  <si>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</si>
  <si>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</si>
  <si>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</si>
  <si>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</si>
  <si>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</si>
  <si>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</si>
  <si>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</si>
  <si>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</si>
  <si>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</si>
  <si>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</si>
  <si>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</si>
  <si>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</si>
  <si>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</si>
  <si>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</si>
  <si>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</si>
  <si>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</si>
  <si>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</si>
  <si>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Основные критерии оценки качества гортензий с ОКС: качество корневой системы и количество скелетных ветвей. Высота надземной части не является значимым показателем. По решению производителя гортензии могут поставляться как с обрезанными ветвями, так и не обрезанными. При посадке в контейнер не обрезанные ветви подлежат обрезке на 2/3.</t>
  </si>
  <si>
    <t>Гортензии с ОКС упаковываются в гофрокороба 120х50х50 см со средней вместимостью 200-250 шт корней. 
Гортензии в контейнерах упаковываются в фанерные /пластиковые ящики 60х40х26 см с вместимостью для Р8 - 30 шт, для Р12 - 16 шт.
Гортензии в кассетах упаковываются в пластиковые ящики с вместимостью 1 кассета.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</si>
  <si>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</si>
  <si>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</si>
  <si>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</si>
  <si>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ближайшего к нашему складу терминала ТК: ПЭК, Желдор, 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</si>
  <si>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</si>
  <si>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</si>
  <si>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</si>
  <si>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</si>
  <si>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</si>
  <si>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</si>
  <si>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</si>
  <si>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</si>
  <si>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</si>
  <si>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</si>
  <si>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</si>
  <si>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</si>
  <si>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</si>
  <si>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</si>
  <si>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</si>
  <si>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</si>
  <si>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</si>
  <si>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</si>
  <si>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</si>
  <si>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</si>
  <si>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</si>
  <si>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46-38-15121</t>
  </si>
  <si>
    <t>46-38-15122</t>
  </si>
  <si>
    <t>46-38-15120</t>
  </si>
  <si>
    <t>46-38-15119</t>
  </si>
  <si>
    <t>46-38-15218</t>
  </si>
  <si>
    <t>ОКС 7-8 вет.</t>
  </si>
  <si>
    <t>июль…авг</t>
  </si>
  <si>
    <t>белый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</si>
  <si>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</si>
  <si>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Соцветия белые, огромные, шаровидные, сорт более компактный чем Annabelle</t>
  </si>
  <si>
    <t>июль…сен</t>
  </si>
  <si>
    <t>розовый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</si>
  <si>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</si>
  <si>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светло-розовый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</si>
  <si>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</si>
  <si>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рубиново-розовый</t>
  </si>
  <si>
    <t>Цвет соцветий — глубокий рубиново-розовый, с лёгким коралловым подтоном. В пасмурные дни он смотрится особенно насыщенно, а на солнце словно подсвечивается изнутри. Сорт показывает отличную устойчивость к заболеваниям и вредителям. Даже при влажном лете листья остаются чистыми, без пятен и гнили. Гортензия отлично переносит пересадку, даже взрослые кусты можно переместить без потери декоративности.</t>
  </si>
  <si>
    <t>июнь…авг</t>
  </si>
  <si>
    <t>розовые/сиренево-розовыми</t>
  </si>
  <si>
    <t>НОВИНКА 2025. Размер куста: в высоту и ширину гортензия вырастает в среднем до 1,3–1,5 метра, имеет много побегов. Цвет лепестков: в начале цветения лепестки розовые, к концу периода они становятся белыми и сиренево-розовыми. Аромат: цветы гортензии обладают приятным медовым ароматом.</t>
  </si>
  <si>
    <t>Пурпурно-розовый</t>
  </si>
  <si>
    <t>НОВИНКА 2024. Выведенный голландским селекционером Гвидо Руветтом (Guido Rouwette). Куст компактный, высотой около 80 см и шириной 90 см, с крепкими прямыми побегами и зелёной листвой.</t>
  </si>
  <si>
    <t xml:space="preserve"> нежно-зелёные/снежно-белый</t>
  </si>
  <si>
    <t>НОВИНКА 2025. Сорт отличается обильным цветением, гортензия «FlowerWOW» выпускает столько цветков, что листва почти полностью скрыта. которое сохраняется в течение всего сезона. Плотные округлые цветки похожи на большие снежки и держатся на крепких стеблях, которые удерживают соцветия высоко над землёй даже при ветре и дожде.</t>
  </si>
  <si>
    <t>июнь…сент</t>
  </si>
  <si>
    <t>лимонно-зелёные/белые/зелёные</t>
  </si>
  <si>
    <t>Сорт выведена в 2004 году селекционером Тимоти Д. Вудом (Спринг-Лейк, Мичиган, США). Интересный факт о гортензии «Стронг Аннабель» — сорт улучшен по сравнению с классической садовой гортензией «Анабель», исправлены недостатки : слишком слабых побегов, которые гнутся под тяжестью пышных соцветий и страдают от осадков.</t>
  </si>
  <si>
    <t>июнь...окт</t>
  </si>
  <si>
    <t>розово-пурпурный</t>
  </si>
  <si>
    <t>Новый сорт, который был выведен в 2022 году. Это древовидный кустарник, который может использоваться для одиночных и групповых посадок, создания живой изгороди или для срезки цветов. Среднерослый, прямостоячий, компактный куст может достигать высоты от 120 до 140 см и диаметра около 120 см. Крона у этого сорта округлая, а побеги крепкие и прямые.</t>
  </si>
  <si>
    <t>тёмно-розовые/неоново-розовыми</t>
  </si>
  <si>
    <t>Верхняя сторона лепестка бледно-розовая, а нижняя — более тёмная, насыщенно розовая, благодаря чему в начале роспуска соцветия выглядят двуцветными. При полном роспуске цветки имеют насыщенно-розовый цвет с лёгким малиновым оттенком. По мере отцветания соцветия становятся всё более светлыми, поочерёдно меняя оттенки розового. На завершающей стадии цветения они становятся почти бежевыми.</t>
  </si>
  <si>
    <t>июль..сент</t>
  </si>
  <si>
    <t xml:space="preserve">Пышный кустарник высотой 150 см с округлой формой кроны. Листья насыщенно-зеленого цвета снаружи и голубовато-серебристые с обратной стороны. Соцветия крупные, диаметром 15-20 см, меняют цвет от ослепительно-белого до нежно-зеленого. Цветение обильное. </t>
  </si>
  <si>
    <t>зеленый/белый</t>
  </si>
  <si>
    <t>Куст гортензии имеет раскидистую и пышную крону. Побеги прочные и вертикальные, что делает этот сорт очень устойчивым к порывам ветра. Форма листьев эллиптическая, а их окраска серебристая. Листья густо опушены на внутренней стороне и не теряют свою форму со временем.</t>
  </si>
  <si>
    <t>июль…окт</t>
  </si>
  <si>
    <t>фиолетовый/розовый</t>
  </si>
  <si>
    <t>Шершавый сорт гортензии, который относится к среднерослым. Куст мощный и раскидистый, высотой в 150-200 см и диаметром до 120 см. Побеги сильные и крепкие, а форма листьев широкояйцевидная. Окраска листьев может варьироваться от светло-зелёной с серебристым до шоколадной, поверхность войлочно-шершавая. Черешки листьев ярко-красные или оранжевые.</t>
  </si>
  <si>
    <t>голубой или розовыми/красными.</t>
  </si>
  <si>
    <t xml:space="preserve">На кислых почвах (рН ниже 7) цветки становятся голубыми. На щелочных почвах (рН выше 7) — розовыми или даже красными. На одном кусте гортензии могут быть соцветия нескольких окрасок. </t>
  </si>
  <si>
    <t>светло-зелёного/белого/слегка розовеют</t>
  </si>
  <si>
    <t>Уникальное расположение соцветий. В отличие от большинства гортензий, у Runaway Bride бутоны формируются не только на концах побегов, но и на боковых почках ветвей, которые образовались ещё в предыдущем сезоне. Большое количество цветков. По сравнению с обычными сортами, гортензия Runaway Bride образует в 6 раз больше цветов. Награды. В 2018 году гортензия получила награду «Растение года» на цветочной выставке в Челси. Сорт был выведен в Японии селекционером по имени Ушио Саказаки в 2010 году.</t>
  </si>
  <si>
    <t>кремово-белые/нежно-розовый, небесно-голубой или бледно-сиреневый цвет</t>
  </si>
  <si>
    <t>Окрас цветков меняется в зависимости от кислотности почвы. Изначально цветки кремово-белые, затем приобретают нежно-розовый, небесно-голубой или бледно-сиреневый цвет.</t>
  </si>
  <si>
    <t>Розовый, голубой или сиреневый цвет.</t>
  </si>
  <si>
    <t>Окрас цветков меняется в зависимости от кислотности почвы.</t>
  </si>
  <si>
    <t>малиново-красный</t>
  </si>
  <si>
    <t>НОВИНКА 2025. Тёмно-фиолетовый, почти чёрный — окрас листьев. Особенности сорта: оттенки и интенсивность окраски зависят от уровня кислотности почвы (pH): на почвах с высокой кислотностью цветки могут окрашиваться в сине-фиолетовые цвета</t>
  </si>
  <si>
    <t>розовый/светло-розовый до голубоватый</t>
  </si>
  <si>
    <t>В зависимости от кислотности почв окраска цветков может меняться — от светло-розового до голубоватого.</t>
  </si>
  <si>
    <t>синий</t>
  </si>
  <si>
    <t>Куст компактный и прямостоячий, достигает высоты от 100 до 150 см и имеет диаметр до 100 см. Крона округлая, широкораскидистая.
Побеги сильные и крепкие, окрашены в рубиново-черный цвет. Они сохраняют свою необычайную декоративность даже в зимний период. Форма листьев зубчатая, они зеленые, с шершавой поверхностью и красными черешками. Куст держит форму и не разваливается.</t>
  </si>
  <si>
    <t>Это красивый и компактный куст среднего роста, который может достигать высоты от 100 до 120 см и имеет диаметр от 75 до 100 см (иногда до 150 см). Листья яйцевидные и окрашены в ярко-зеленый цвет.
Назначение гортензии – одиночные и групповые посадки. Это очень декоративный сорт, который может стать настоящим украшением любого сада или парка.</t>
  </si>
  <si>
    <t>розовый/салатово-желтый</t>
  </si>
  <si>
    <t>Компактный кустарник, высотой около метра, максимум – дорастает до полутора метров. В диаметре – 150 см. У него очаровательная шарообразная крона, продолговатые листочки, ярко-зеленые листья. Это декоративный кустарник со сферическими соцветиями, крупными, до 15 см в диаметре. Соцветия розовые, с темной каймой по краям, в процессе цветения на них появляются желтые и салатовые оттенки. Но основным окрасом считается розовый. Соцветия плотные, лепестки закрученные и изрезанные по краям.</t>
  </si>
  <si>
    <t>Нежно-розовый/светло-розовый до голубоватого</t>
  </si>
  <si>
    <t>Соцветия крупные, шаровидные, нежно-розового цвета (в зависимости от реакции почвы цвет может меняться от светло-розового до голубоватого).</t>
  </si>
  <si>
    <t>Сорт с очень крупными розовыми соцветиями.</t>
  </si>
  <si>
    <t xml:space="preserve">белый/розовый/красный </t>
  </si>
  <si>
    <t>Быстрорастущий сорт. Куст симметричный, с множеством прямых побегов тёмно-вишнёвого цвета, растущих вертикально. Листья узкоовальной формы, длинные, с заострённой верхушкой, ярко-зелёного цвета. Соцветия — метелки узкоконической формы длиной до 25 см, в которых сочетаются стерильные и фертильные цветки с преобладанием последних. При роспуске соцветия имеют белую окраску с чуть розовыми бутонами, но к концу лета сменяют её на розовую и розово-вишнёвую. Цветки никогда не краснеют полностью, всегда остаётся небольшая белая «звезда» в центре.</t>
  </si>
  <si>
    <t>зеленый с кремовым отливом</t>
  </si>
  <si>
    <t>бледно зеленый…белый</t>
  </si>
  <si>
    <t>Очень ароматный сорт! В высоту достигает 55-60 см, с прямостоячими побегами, листья зеленые, блестящие. Соцветие - метёлка конической формы, крупное, при распускании цветки жемчужно-белые, очень ароматные. Цветение обильное, продолжительное. Устойчивость к заболеваниям высокая, морозостойкий сорт.</t>
  </si>
  <si>
    <t>бело-розовый</t>
  </si>
  <si>
    <t>В роспуске цветы белого цвета, но по мере развития соцветия они приобретают нежный жемчужно-розовый оттенок. Основная окраска цветков – розовая.</t>
  </si>
  <si>
    <t>белый/розовый</t>
  </si>
  <si>
    <t>Гортензию «Биг Бен» часто используют для создания живых изгородей. быстрорастущий, высокорослый, высота взрослого растения — до 2 м, диаметр кроны — 1,5–2 м. Побеги прочные, прямостоячие, тёмно-бордового цвета, не прогибаются под весом соцветий. Листья овально-зубчатые, густо расположенные на побегах, осенью приобретают жёлтый цвет. Верхушечные конусовидные соцветия длиной 15–20 см состоят из плодоносящих (фертильных) и стерильных простых четырёхлепестковых цветков. Фертильные цветки с мелкими чашелистиками кремово-белого цвета, розовеющие в течение сезона, обладают лёгким приятным ароматом. Стерильные цветки расположены на высоких цветоножках, в период бутонизации — розового цвета, распустившиеся — белого с розовой сердцевиной, затем приобретают насыщенно-розовый цвет, верхушка соцветия может оставаться белого цвета. Цветёт на побегах текущего года обильно и продолжительно с июля по октябрь.</t>
  </si>
  <si>
    <t>По праву можно назвать самой маленькой среди всех сортов, она обычно достигает не более 60 сантиметров в высоту. Однако при этом ее внешний вид является очень эффектным.</t>
  </si>
  <si>
    <t>июнь…июль</t>
  </si>
  <si>
    <t>Цветки белые, к осени розовеют. Соцветия более округлые, чем у сорта "Grandiflora"</t>
  </si>
  <si>
    <t>лайм/зелено-розовый/темно-розовый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</si>
  <si>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</si>
  <si>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желто-зеленый/кремовый/красный</t>
  </si>
  <si>
    <t>Гортензия с округлой, густой кроной, соцветия конической формы состоят из нескольких типов цветков (мелких, крупных, стерильных). К осени цвет становится ярко-красным. Награждена серебряной медалью на всемирной цветочной выставке.</t>
  </si>
  <si>
    <t>июль…сент</t>
  </si>
  <si>
    <t>лайм/кремовый/розовый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</si>
  <si>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</si>
  <si>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кремово-белый/темно-розовый</t>
  </si>
  <si>
    <t>Побеги сильные и быстрорастущие, для них характерен красно-бурый окрас. Куст хорошо держит форму, он не распадается даже от сильных дождей и ветров. Листья зеленого цвета с шершавой поверхностью, по форме продолговатые с мелкозубчатым краем.</t>
  </si>
  <si>
    <t>кремово-белый/нежно-розовый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</si>
  <si>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</si>
  <si>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лайм/кремовый/белый</t>
  </si>
  <si>
    <t>Гортензия с кремовыми, округлыми цветками средней величины. Прекрасно смотрится в небольших группах на газонах. Куст аккуратный и компактный с плотной, округлой формой.</t>
  </si>
  <si>
    <t>нежно-салатовый/кремовый/белый</t>
  </si>
  <si>
    <t>Гортензия с очень крупными соцветиями, напоминающими облако. В начале цветения они нежно-салатовые или кремовые, по мере роста становятся белоснежными. Цветение обильное.</t>
  </si>
  <si>
    <t>белый/розовый/малиновый</t>
  </si>
  <si>
    <t>Гортензия с красивым и компактным кустом. Обладательница множетсва наград и медалей. Название переводится как "красный бриллиант". Меняет цвет до розового и позже малинового. Листья сочно-зеленого цвета до оранжево-красного.</t>
  </si>
  <si>
    <t>желто-зеленый/белый/нежно-розовый</t>
  </si>
  <si>
    <t>Гортензия пышноцветущая. В начале цветения имеет желто-зеленую окраску, затем белую и к концу цветения светло-розовую.</t>
  </si>
  <si>
    <t>июнь…окт</t>
  </si>
  <si>
    <t>белый/розовый/винно-красные</t>
  </si>
  <si>
    <t>Данный сорт зацветает раньше многих других метельчатых гортензий — в конце июня. Получен в Нидерландах селекционером Марком Балком в 1991 году, на международном рынке представлен в 2006 году.</t>
  </si>
  <si>
    <t>белый…розовый…красный с белым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</si>
  <si>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</si>
  <si>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белый…розовый…темно-розовый</t>
  </si>
  <si>
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-34⁰С), неприхотливы в уходе.</t>
  </si>
  <si>
    <t>лаймовый/розовый</t>
  </si>
  <si>
    <t xml:space="preserve">Соцветия плотные, размером 15-20 см. Цветки крупные, диаметром около 3см. Цветки меняют цвет в течение сезона.
Куст компактный, с крепкими стеблями, высотой 100 см, шириной 80 см.  Период цветения с июля до поздней осени </t>
  </si>
  <si>
    <t>июнь..окт</t>
  </si>
  <si>
    <t>кремовый/белый</t>
  </si>
  <si>
    <t>Главным украшением гортензии этого сорта являются ее цветы. Они начинают цвести в конце июня кремовым цветом, который позже меняется на белый. Основная окраска цветков – белая.</t>
  </si>
  <si>
    <t>бело-зеленый/кремовый/нежно-розовый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</si>
  <si>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</si>
  <si>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лайм/сливочно-белый/малиновый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</si>
  <si>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</si>
  <si>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>июнь…сен</t>
  </si>
  <si>
    <t>лимонный…кремовый…белый…бело-розовый</t>
  </si>
  <si>
    <t>Компактный выразительный сорт, легко растет, хорошо ветвится и имеет темно-зеленые листья, которые красиво контрастируют с белыми цветами. Первоначально цветы имеют лимонный цвет, до превращения в кремовый, далее переходят к белому, осенью цветы становятся светло-розовыми. Куст вырастает до максимальной высоты около 1 метра. Идеален для использования на террасе, патио, балконах.</t>
  </si>
  <si>
    <t>июль…нояб</t>
  </si>
  <si>
    <t>желтый/розовый</t>
  </si>
  <si>
    <t>Отличается особенно крупными соцветиями при компактной форме куста.
Высота 50-70 м и ширина 70см округлой аккуратной формы.
Цветение длительное с конца июля по ноябрь.
Растение имеет отличительную особенность, оно способно выдерживать
очень высокие морозы до 35-38 градусов.</t>
  </si>
  <si>
    <t>июль..окт</t>
  </si>
  <si>
    <t>лаймовый…розово-зелено-белый</t>
  </si>
  <si>
    <t>Гортензия с компактной округлой кроной, прочными прямостоячими побегами, которые хорошо держат форму. Соцветие - коническая метелка, длиной до 30см. Цветет на побегах текущего года. Почти все однолетние побеги увенчаны соцветиями. Окрас меняется на протяжении сезона и имеет удивительную палитру оттенков: от светло-зеленого, затем белого, а ближе к осени нежно-розового цвета с белыми прожилками. Может выращиваться как контейнерное растение. Подходит для срезки и сушки.</t>
  </si>
  <si>
    <t>Гортензия с крупными и удлененными соцветиями, состоящая из мелких белых цветов. В течении сезона оттенок меняется от кремового, белоснежного до нежно-розового.</t>
  </si>
  <si>
    <t>В высоту растение достигает 2,5 м, а в диаметре — до 2 м. При этом прямые прочные побеги образуют раскидистую крону полукруглой формы из больших тёмно-зелёных листьев. Особенное очарование кустарник приобретает в период цветения. В это время распускается множество больших белоснежных, практически стерильных цветов, похожих на звёзды.</t>
  </si>
  <si>
    <t>лимонно-жёлтый…белоснежный…розоватый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</si>
  <si>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</si>
  <si>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белый/розовый/темно-красный</t>
  </si>
  <si>
    <t>Сорт выведен в 2021 году в Голландии (посёлок Боскоп) селекционерами питомника Alex Schoemaker.</t>
  </si>
  <si>
    <t>Прекрасно смотрится как в одиночку, так и в групповых посадках. Мощные, морозостойкие ветви растения подходят для создания живой изгороди – она служит защитой от ветра и пыли, одновременно являясь прекрасным фоном для садовых растений. Культура отличается высокой устойчивостью к морозам и болезням.</t>
  </si>
  <si>
    <t>зеленый...белый...розовый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</si>
  <si>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</si>
  <si>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зеленый/лайм/розовый</t>
  </si>
  <si>
    <t>Соцветия широкопирамидальные, почти округлые, плотные, состоящие из стерильных цветков. Они пышные, высотой 15-17см, при этом основание может быть 17-20 см. Цветки распускаются интенсивно зеленым цветом, постепенно становятся ярко выраженным цветом лайма, к концу цветения светлеют до размытого зеленовато-кремового. Иногда, на финише цветения могут появиться розоватые оттенки.</t>
  </si>
  <si>
    <t>лайм/белый/нежно-розовый</t>
  </si>
  <si>
    <t>Гортензия сначала белого цвета, затем меняет окраску на нежно-розовую и до конца сезона остается в таком цвете. Листья очень темные, зеленого цвета.</t>
  </si>
  <si>
    <t>белый/зеленый/розовый</t>
  </si>
  <si>
    <t>Гортензия компактная,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</si>
  <si>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зеленый/сливочно-белые</t>
  </si>
  <si>
    <t>Компактный размер куста позволяет выращивать его в контейнерах на балконах и террасах. Это один из немногих сортов, длительно сохраняющих белую окраску цветков вне зависимости от жары или холода</t>
  </si>
  <si>
    <t>светло-зеленый/кремово-белый</t>
  </si>
  <si>
    <t>Цветки в полутенистом месте светло-зеленоватые, на солнечном месте осенью зеленовато-розовые.</t>
  </si>
  <si>
    <t>зеленый/кремовфй/розовый</t>
  </si>
  <si>
    <t>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</si>
  <si>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кремовый/белый/малиновый</t>
  </si>
  <si>
    <t>Сорт выведен в 2020 году. Отличительная особенность — неравномерный окрас листьев: середина листа по центральным жилкам тёмно-зелёная, края — светло-зелёные.</t>
  </si>
  <si>
    <t>белый/красный</t>
  </si>
  <si>
    <t>Карликовая форма от сорта «Quick Fire». Цветение более раннее, чем у большинства других метельчатых гортензий</t>
  </si>
  <si>
    <t>белый/зеленый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</si>
  <si>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</si>
  <si>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лаймовый/лело-кремовый/розовый/насыщенно-розовый</t>
  </si>
  <si>
    <t>Гортензия из серии Magical. Сорт метельчатой гортензии, кустарник с прочными побегами. Высота: 120–150 см. отличается компактным кустом и продолжительным цветением.</t>
  </si>
  <si>
    <t>Гортензия из серии Magical. Сорт создан в Японии в  2007 году под патронажем французской компании Sapho. среднерослый прямостоячий, достигает высоты 150 см. Крона компактная, веерообразная. Побеги прочные, бурого цвета, со временем могут стать потемнее.</t>
  </si>
  <si>
    <t>Гортензия из серии Magical. Выведенный в Голландии питомником Kolster в рамках серии «Magical» в 2000-х годах. Компактный кустарник с округлой формой кроны. Высота взрослого растения — 1,5–2 метра, диаметр кроны — около 1,5 метра.</t>
  </si>
  <si>
    <t>молочно-белый/нежно-розовый/насыщенно-розовый</t>
  </si>
  <si>
    <t xml:space="preserve">Гортензия из серии Magical. Новинка 2023 годов. Компактный кустарник, с прочными побегами. Высота — не более 90 см, ширина — до 80 см. </t>
  </si>
  <si>
    <t>кремово-белый</t>
  </si>
  <si>
    <t>Гортензия из серии Magical. Компактные кусты, их высота и диаметр в среднем составляют по 100-150 см. Побеги на растениях достаточно жесткие, они обладают интересной красно-коричневой расцветкой. Листовые пластинки обладают заостренно-овальной формой. Листья имеют насыщенную зеленую окраску, осенью они становятся желтыми.</t>
  </si>
  <si>
    <t>белый/кремово-розовый/пудрово-малиновый</t>
  </si>
  <si>
    <t>Гортензия из серии Magical. Выведен в 2021 году в Нидерландах компанией LVNS. Соцветия-конусы, которые напоминают вершины Килиманджаро, покрытые снегом.</t>
  </si>
  <si>
    <t>белый…лимонный…красно-фиолетовый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</si>
  <si>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</si>
  <si>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зеленовато-белый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</si>
  <si>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</si>
  <si>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лаймово-зелёные/верх.белый-низ.кремовый</t>
  </si>
  <si>
    <t>Сорт выведен голландским селекционером Питером Рудольфом Колстером в 2014 году. Форма соцветий напоминает пик горы Монблан. Широкое основание, слегка заострённый, но не вытянутый кончик — словно кусочек заснеженных Альп.</t>
  </si>
  <si>
    <t>нежно-зеленого/кремово-белые/рубиновый</t>
  </si>
  <si>
    <t>НОВИНКА 2024. Компактный куст высота 70 см ширина 80 см.</t>
  </si>
  <si>
    <t>бело-зеленый</t>
  </si>
  <si>
    <t>Гортензия с ажурной кроной. Цветовая гамма зависит от того места, где она произрастает. В тени она кремово-зеленая..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</si>
  <si>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</si>
  <si>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</si>
  <si>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белый/розовый/красный</t>
  </si>
  <si>
    <t>Гортензия с комактным размером куста и обильным цветением. Цветки крупные, собранные в плотные соцветия пирамидальной формы. В начале бутонизации цвет белый, нежно-розовый. К концу сезона окрас меняется на насыщенный розовый.</t>
  </si>
  <si>
    <t>лаймово-белый/розовый</t>
  </si>
  <si>
    <t>Метельчатый сорт, созданный французским селекционером Жаном Рено. Этот сорт получил свое название благодаря необычной окраске цветков, которая напоминает металлический отлив. Главная особенность этого растения – его компактный и прямостоячий куст, который может достигать высоты до 150 см и диаметра до 100 см.</t>
  </si>
  <si>
    <t>Гортензия из серии "Living Creations" примечательна своим компактным размером куста и фантастическими ажурными соцветиями нежного кремово-молочно цвета. Цветки словно россыпь маленьких искорок ярко контрастирует с крупной, темно-зеленой листвой. Идельно подходит для создания малого сада и для высадки в контейнер.</t>
  </si>
  <si>
    <t>Является хорошим подспорьем для цветоводов. Соцветие коническое, белого цвета. Цветение с июля по сентябрь.</t>
  </si>
  <si>
    <t>лаймовый…с оттенком розового</t>
  </si>
  <si>
    <t>Гортензия с округлой кроной. Побеги крепкие, прочные, хорошо держат соцветия (15-20см). Цветки сначала зеленовато-розвые, в конце лета приобретают теплый розоватый оттенок. Листва темно-зеленая, опушенная с обеих сторон. Гортензия предпочитает умеренно плодородные, влажные и проницаемые, слабокислые почвы, а также солнечные или полутенистые места. Сорт полностью устойчив к морозу (зона 5).</t>
  </si>
  <si>
    <t>лайм/пурпурно-зеленый</t>
  </si>
  <si>
    <t>Новинка 2022!!! Соцветия крупные, плотные, лаймового цвета</t>
  </si>
  <si>
    <t>Новинка 2022!!! Соцветия светло-зелёные, чуть темнее, чем у сорта «Panzola», осенью розоватые</t>
  </si>
  <si>
    <t>лайм/белый/розовый</t>
  </si>
  <si>
    <t>Новинка 2022!!! Соцветия вначале желтовато-зелёные, потом лимонно-белые, осенью с тёмно-розовым румянцем, широкие пирамидальные, крупные</t>
  </si>
  <si>
    <t>лайм</t>
  </si>
  <si>
    <t>Новинка 2022!!! Соцветия очень крупные, плотные,   зеленые нефритовые</t>
  </si>
  <si>
    <t>авг..окт</t>
  </si>
  <si>
    <t>Крона густая и раскидистая благодаря крепким побегам, которые растут вертикально и без разветвления. Они окрашены в красновато-коричневый цвет. Листья продолговато-яйцевидные, с заостренной верхушкой, темно-зелёного цвета.</t>
  </si>
  <si>
    <t>белый/кремовый/бледно-зелёный/фисташково-зелёный/розовый/малиново-розовый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</si>
  <si>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</si>
  <si>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>зеленовато-белый…кремовый…нежно-розовый..кофейный</t>
  </si>
  <si>
    <t xml:space="preserve">Оригинальная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</si>
  <si>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лаймово-белый/кремово-розовый/темно-вишневый</t>
  </si>
  <si>
    <t>Гортензия Петит Флори (Petite Flori) – это новый метельчатый сорт, созданный французским селекционером Жаком Кутюрье в 2022 году. Это низкорослая растительность, которая достигает высоты около 80 см и имеет диаметр куста около 40 см. Главной особенностью этого сорта является компактный куст, который отлично подходит для одиночных, групповых посадок, живых изгородей и выращивания в контейнерах на балконах и террасах.</t>
  </si>
  <si>
    <t>белый/кремовый/малиновый</t>
  </si>
  <si>
    <t>Сорт выведен в 2021 году, подходит для декоративного озеленения, выращивания в контейнерах, на балконах и террасах. Гортензии метельчатой связано с необычной формой вытянутых соцветий.</t>
  </si>
  <si>
    <t>зеленый лимон/белый/нежно-розовый/ярко-красный</t>
  </si>
  <si>
    <t>Новинка 2022! Очень компактная гортензия, одна из самых раннецветущих с очень долгим цветением. Габитус куста прямостоящий, не распадается. Цветовая окраска меняется от цвета зеленого лимона – в белый – в нежно-розовый и в конце концов в ярко-красный.</t>
  </si>
  <si>
    <t>кремовый/светло-розовый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</si>
  <si>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</si>
  <si>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</si>
  <si>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Гортензия в переводе с английского языка "розовый бриллиант". Сорт очен любим цветоводами и ландшафтными дизайнерами. Соцветия крупные, белые. К концу сезона становятся красными.</t>
  </si>
  <si>
    <t>белый/кремовый/нежно-розовый/насыщенно-розовый</t>
  </si>
  <si>
    <t xml:space="preserve">В начале цветения они белые и рыхлые, но с течением сезона уплотняются, розовеют, становятся объёмными и крупными (до 30 см длиной). Это особенность сорта, выведенного голландским селекционером Питером Цвайненбургом в 70-е и 80-е годы XX века. </t>
  </si>
  <si>
    <t>Гортензия компактных размеров, расцветка меняется весь сезон от белого до темно-розового. Соцветия пирамидальной формы, плотные, среднего размера.</t>
  </si>
  <si>
    <t>безый/бледно- до ярко-розовый/красно-пурпурный</t>
  </si>
  <si>
    <t>Автор сорта Йохан ван Хейленбрук. Данный сорт имеет высшую награду Американского общества производителей срезочных цветов в номинации «Срезочный кустарник 2023». Соцветия очень крупные, могут достигать в длину 40 см. Сначала они кремовые, затем начинают розоветь в нижней части.</t>
  </si>
  <si>
    <t>бело-лаймово-зеленый/зеленый-розовый</t>
  </si>
  <si>
    <t>Гортензия Пиксио, также известная как Pixio, является одним из самых популярных метельчатых сортов. Это низкорослая растительность, которая может достигать высоты до 80 см и имеет диаметр около 80 см. Куст компактный, а крона округлая и густая.</t>
  </si>
  <si>
    <t>зеленый/кремовый/розовый</t>
  </si>
  <si>
    <t>Гортензия в переводе с английского "полярный медведь". Это крупный и раскидистый кустарник, с массивными соцветиями до 40 см. Вначале цветения имеет окрас лайма, затем она белеет и коконцу сезона становится розовой.</t>
  </si>
  <si>
    <t>июнь..сент</t>
  </si>
  <si>
    <t>зеленовато-белый…лососево-розовый..насыщенно-розовый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</si>
  <si>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</si>
  <si>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Конические соцветия вырастают в длину от 10 до 15 сантиметров. Тип – метелка. Размеры – крупные. Цвет лепестков способен меняться на протяжении всего сезона вегетации. Изначально они светло-кремовые (практически белые), после розовые, а спустя 2 недели лепестки становятся насыщенными красными. Соцветия собраны из небольшого количество цветков. Большая их часть – фертильные (сосредоточены в основном в верхней части соцветия), но также встречаются и стерильные цветы. Аромат – приятный, душистый.</t>
  </si>
  <si>
    <t>кремовый/белый/розовый</t>
  </si>
  <si>
    <t>Стерильные цветки с большими лепестками, вначале кремовые, затем белые, к осени слегка розовеют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</si>
  <si>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</si>
  <si>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белый/малиновый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</si>
  <si>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</si>
  <si>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</si>
  <si>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зеленный/белый/бледно-розовый</t>
  </si>
  <si>
    <t>Куст - компактный, высота 70-100 см ширина 60 см. Аромат: Слегка сладковатый</t>
  </si>
  <si>
    <t>фисташковый/белый/розовый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</si>
  <si>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</si>
  <si>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белый-розовый</t>
  </si>
  <si>
    <t>Гортензия в переводе с английского "серебряный доллар". Очень пышная, с раскидистыми ветвями. Подвязывать данный сорт нет необходимости. Ао форме белые соцветия напоминают пирамидки.</t>
  </si>
  <si>
    <t>кремово-белый/дымчато-розовый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</si>
  <si>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</si>
  <si>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кремовый/белый/нежно-розовый</t>
  </si>
  <si>
    <t>Новый высокорослый сорт гортензии (2,0м В) с округлоконическими соцветиями, состоящими из крупных стерильных (около 8-10см) белых цветков, перекрывающих собой фертильные. Длина соцветия около 10-15см белого цвета, а к осени начинает розоветь. Стерильные цветки состоят из четырех противоположнорасположенных лепестков, напоминающих "пропеллер", что придает растению пышный, кружевной вид. Предпочитает солнечные/полутенистые места, хорошо дренированную, слабокислую почву. Зимует без укрытия. Зимостойкость до -30. Нуждается в ежегодной короткой обрезке.</t>
  </si>
  <si>
    <t xml:space="preserve">Гортензия с конусобразными соцветиями, напоминающими клубнику. Цветы окрашены в светло-зелёный тон, с течением времени становятся белого цвета, а в конце цветения — приобретают розовый оттенок. 
</t>
  </si>
  <si>
    <t>Гортензия с пирамидальными соцветиями, миниатюрная. Крона густая, округлая, ветви не разваливаются. Предпочитает рассеянный свет.</t>
  </si>
  <si>
    <t>травянисто-салатовый/фисташковый/сливочно-кремовы</t>
  </si>
  <si>
    <t>Гортензия выдерживает морозы до -40°С, но боится сильных ветров, обледенений и града.</t>
  </si>
  <si>
    <t>зеленовато-кремовый-белый</t>
  </si>
  <si>
    <t>Гортензия в переводе с английского "летний снег", с плотным и пышным цветением. Крона шаровидная, при правильно уходе может вырасти до 3-х метров. Листья крупные с заостренным концом.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</si>
  <si>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</si>
  <si>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Куст достигает высоты 120 см и имеет диаметр около 150 см. Гортензия имеет среднерослый характер роста, а её побеги крепкие и прочные. Куст держит форму хорошо.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</si>
  <si>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</si>
  <si>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</si>
  <si>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с соцветиями конусовидной формы. Вначале цветения окрас белый, затем может порозоветь. Имеет сильный аромат, лепестки с зубчатым краемт.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</si>
  <si>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</si>
  <si>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 xml:space="preserve">Ценится за форму листьев и за крупные метельчатые соцветия. Листья, в отличие от всех остальных гортензий, не цельные, а 3—7-лопастные, похожие на листья дуба, откуда и произошло видовое название. Листья сверху серебристо-зеленые и голые, снизу опушенные, до 20 см длиной. </t>
  </si>
  <si>
    <t>безый/розовый/пурпурный</t>
  </si>
  <si>
    <t>Куст компактный, высотой около 120 см. Побеги прямостоячие, раскидистые, форма кроны округлая. Листья крупные, плотные, летом насыщенно-зелёные, к осени приобретают бордовые оттенки. Цветение обильное, с июня по август. Метельчатые соцветия достигают длины 25 см, цветы изначально белые, постепенно приобретают розоватые, а ближе к осени — винно-красные оттенки.</t>
  </si>
  <si>
    <t>бело-кремовые/светло-розовые/фиолетово-красные</t>
  </si>
  <si>
    <t>Сорт отличается высокой морозостойкостью — выдерживает морозы средней полосы.</t>
  </si>
  <si>
    <t>НОВИНКА 2020. С улучшенными свойствами: прочные стебли, компактный куст, листва,устойчивая к заболеваниям.</t>
  </si>
  <si>
    <t>белый/розовый/темно-розовый</t>
  </si>
  <si>
    <t>НОВИНКА 2025. Куст - компактный, высота 90-120 см ширина 120-150 см. Очень плотные соцветия. Легко укореняются при размножении. Бордово-бронзовый цвет осенней листвы. Меньше поражается листвяными болезнями, чем другие сорта.</t>
  </si>
  <si>
    <t>белый…светло-розовый…бурый</t>
  </si>
  <si>
    <t>Дуболистная гортензия примечательна свой крупной листвой (20см): не цельной, как у большинства гортензий, а 3-7 лопастной. Осенью приобретает восхитительный богатый винно-бордовый оттенок. В таком случае, декоративна не только благодаря соцветиям, но и своей листве. Соцветия метельчатые, 10-30см длиной, сначала белые, а к осени становятся пурпурными. Плоды созревают в сентябре. Не переносит извести, любит плодородную легкую почву.</t>
  </si>
  <si>
    <t>Цветение начинается с июля длится до августа. Цветет на побегах прошлого и нынешнего года. Куст обильноцветущий, разветвленный высотой 1-1,5 м. Жесткие древовидные побеги покрыты темно – зелеными фактурными на ощупь шершавыми листьями до 25 см, напоминающими по форме листья дуба. Темно-зеленые листочки обеспечивают культуре изысканность даже при отсутствии цветов.</t>
  </si>
  <si>
    <t>снежно-белая/розовая</t>
  </si>
  <si>
    <t xml:space="preserve">Соцветия состоят из двух типов цветков: стерильных (больших, декоративных) и плодущих (мелких, почти незаметных). Стерильные цветки создают пышные метёлки, а плодущие играют роль в размножении. </t>
  </si>
  <si>
    <t>Особенностью сорта являютмя- соцветия конусовидной формы, длиной до 33 см и диаметром до 14 см, состоят преимущественно из крупных махровых стерильных цветочков.</t>
  </si>
  <si>
    <t xml:space="preserve">Ослепительно белые метелки, потом постепенно розовеют </t>
  </si>
  <si>
    <t>кремовый/розовый</t>
  </si>
  <si>
    <t xml:space="preserve">Соцветия конусовидные, скругленные на вершине, до 25 см длиной, с крупными махровыми кремовыми стерильными цветками диаметром 3-4 см.  Цветы при первом цветении простые, далее махровые. </t>
  </si>
  <si>
    <t>апр…июнь</t>
  </si>
  <si>
    <t>розовый или голубой</t>
  </si>
  <si>
    <t>В кислой почве цвет может меняться на голубой</t>
  </si>
  <si>
    <t>розовый/синий</t>
  </si>
  <si>
    <t>Цветки ярко-розовые, в августе меняют цвет на голубой. Листья темно-зеленые.
Предпочитает почву влажную и плодородную, лучше растет на кислых. Место посадки солнечное или полутень. Полив умеренный.
Высокая устойчивость к болезням и вредителям.</t>
  </si>
  <si>
    <t>Цветки белые с небольшим розовым или голубым подтоном, в зависимости от уровня кислотности и содержания железа в почве. Собраны в плоские или слегка выпуклые щитки, 4-8 см в диаметре, срединные цветки мельче, голубые. Побеги голые или опушенные, листья насыщенно-зеленые, 5-10 см длиной, эллиптические, с зазубринами по краям.</t>
  </si>
  <si>
    <t>розовый/лиловый</t>
  </si>
  <si>
    <t>Сорт пильчатой гортензии Блюберд был выведен в Японии. Однако он прекрасно подходит для выращивания в Подмосковье и на большей части России, так как обладает высокой зимостойкостью.</t>
  </si>
  <si>
    <t>НОВИНКА 2025.</t>
  </si>
  <si>
    <t>темно-розовый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</si>
  <si>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</si>
  <si>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синий/фиолетовый</t>
  </si>
  <si>
    <t xml:space="preserve">Magic Pillow имеет длительный период цветения с июля до конца лета и достигает высоты 120 см с шириной 50 см, что идеально подходит для добавления цвета и структуры в затененных местах. Осенняя окраска листвы ярко-красного, фиолетового и оранжевого цвета добавляет общей привлекательности этой подушкообразной гортензии. </t>
  </si>
  <si>
    <t>голубой или розовый/малиновый</t>
  </si>
  <si>
    <t xml:space="preserve">Декоративное растение, родом из Японии и Китая. </t>
  </si>
  <si>
    <t>3-4</t>
  </si>
  <si>
    <t>3</t>
  </si>
  <si>
    <t>4</t>
  </si>
  <si>
    <t>5</t>
  </si>
  <si>
    <t>6</t>
  </si>
  <si>
    <t>7</t>
  </si>
  <si>
    <t>5-6</t>
  </si>
  <si>
    <t>6-12</t>
  </si>
  <si>
    <t>3-8</t>
  </si>
  <si>
    <t>8</t>
  </si>
  <si>
    <t>30-02-0037</t>
  </si>
  <si>
    <t>30-02-0245</t>
  </si>
  <si>
    <t>querc. Yeti</t>
  </si>
  <si>
    <t>30-02-0014</t>
  </si>
  <si>
    <t>30-02-0048</t>
  </si>
  <si>
    <t>30-02-0170</t>
  </si>
  <si>
    <t>87-99-0199</t>
  </si>
  <si>
    <t>87-99-0056</t>
  </si>
  <si>
    <t>Доступно к заказу</t>
  </si>
  <si>
    <t>87-07-9421</t>
  </si>
  <si>
    <t>87-07-8438</t>
  </si>
  <si>
    <t>30-02-0226</t>
  </si>
  <si>
    <t>46-361-0025</t>
  </si>
  <si>
    <t>46-38-8251</t>
  </si>
  <si>
    <t>46-361-0026</t>
  </si>
  <si>
    <t>ОКС 2+ вет. 1-летнее</t>
  </si>
  <si>
    <t>❌</t>
  </si>
  <si>
    <t>◔</t>
  </si>
  <si>
    <t>◑</t>
  </si>
  <si>
    <t>⬤</t>
  </si>
  <si>
    <t>Выдача заказов: 8-15 недели 2026 (с 16.02-10.04), прием заказов: до 28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</si>
</sst>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\ [$€-1]"/>
    <numFmt numFmtId="167" formatCode="#,##0.00_р_."/>
    <numFmt numFmtId="168" formatCode="#,##0\ &quot;₽&quot;"/>
    <numFmt numFmtId="169" formatCode="#,##0_ ;\-#,##0\ "/>
  </numFmts>
  <fonts count="8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i/>
      <sz val="12"/>
      <color theme="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  <charset val="204"/>
    </font>
    <font>
      <sz val="11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.5"/>
      <name val="Arial"/>
      <family val="2"/>
      <charset val="204"/>
    </font>
    <font>
      <sz val="11"/>
      <color theme="1"/>
      <name val="Arial Narrow"/>
      <family val="2"/>
    </font>
    <font>
      <sz val="10"/>
      <name val="Arial"/>
      <family val="2"/>
    </font>
    <font>
      <sz val="10.5"/>
      <color theme="1"/>
      <name val="Arial"/>
      <family val="2"/>
      <charset val="204"/>
    </font>
    <font>
      <sz val="10.5"/>
      <name val="Arial"/>
      <family val="2"/>
    </font>
    <font>
      <b/>
      <sz val="11"/>
      <color theme="1"/>
      <name val="Arial Narrow"/>
      <family val="2"/>
    </font>
    <font>
      <b/>
      <sz val="10.5"/>
      <color theme="1"/>
      <name val="Charcoal CY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Charcoal CY"/>
      <family val="2"/>
      <charset val="204"/>
    </font>
    <font>
      <sz val="12"/>
      <color theme="0" tint="-0.499984740745262"/>
      <name val="Charcoal CY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8"/>
      <color rgb="FF7030A0"/>
      <name val="Arial"/>
      <family val="2"/>
      <charset val="204"/>
    </font>
    <font>
      <b/>
      <i/>
      <sz val="8"/>
      <color theme="4" tint="-0.249977111117893"/>
      <name val="Arial"/>
      <family val="2"/>
      <charset val="204"/>
    </font>
    <font>
      <b/>
      <i/>
      <sz val="8"/>
      <color rgb="FF006600"/>
      <name val="Arial"/>
      <family val="2"/>
      <charset val="204"/>
    </font>
    <font>
      <u/>
      <sz val="10"/>
      <name val="Calibri"/>
      <family val="2"/>
      <charset val="204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12"/>
      <color theme="2"/>
      <name val="Charcoal CY"/>
      <family val="2"/>
      <charset val="204"/>
    </font>
    <font>
      <b/>
      <sz val="10.5"/>
      <color theme="1"/>
      <name val="Arial"/>
      <family val="2"/>
      <charset val="204"/>
    </font>
    <font>
      <sz val="12"/>
      <color theme="0" tint="-0.14999847407452621"/>
      <name val="Charcoal CY"/>
      <family val="2"/>
      <charset val="204"/>
    </font>
    <font>
      <sz val="8"/>
      <color theme="0" tint="-0.14999847407452621"/>
      <name val="Charcoal CY"/>
      <family val="2"/>
      <charset val="204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i/>
      <sz val="8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8"/>
      <name val="Calibri"/>
      <family val="2"/>
      <charset val="204"/>
      <scheme val="minor"/>
    </font>
    <font>
      <sz val="16"/>
      <color rgb="FFFF0000"/>
      <name val="Arial"/>
      <family val="2"/>
      <charset val="204"/>
    </font>
    <font>
      <sz val="14"/>
      <color rgb="FF008000"/>
      <name val="Arial"/>
      <family val="2"/>
      <charset val="204"/>
    </font>
    <font>
      <sz val="16"/>
      <color rgb="FFFF99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6">
    <xf numFmtId="0" fontId="0" fillId="0" borderId="0"/>
    <xf numFmtId="0" fontId="4" fillId="0" borderId="0"/>
    <xf numFmtId="0" fontId="6" fillId="0" borderId="0"/>
    <xf numFmtId="0" fontId="13" fillId="0" borderId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3" fillId="0" borderId="0"/>
    <xf numFmtId="0" fontId="25" fillId="0" borderId="0"/>
    <xf numFmtId="0" fontId="6" fillId="0" borderId="0"/>
    <xf numFmtId="0" fontId="32" fillId="0" borderId="0"/>
    <xf numFmtId="0" fontId="37" fillId="0" borderId="0"/>
    <xf numFmtId="0" fontId="32" fillId="0" borderId="0"/>
    <xf numFmtId="0" fontId="59" fillId="0" borderId="0"/>
    <xf numFmtId="0" fontId="1" fillId="0" borderId="0"/>
    <xf numFmtId="0" fontId="59" fillId="0" borderId="0"/>
  </cellStyleXfs>
  <cellXfs count="219">
    <xf numFmtId="0" fontId="0" fillId="0" borderId="0" xfId="0"/>
    <xf numFmtId="14" fontId="5" fillId="0" borderId="0" xfId="1" applyNumberFormat="1" applyFont="1" applyAlignment="1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8" fillId="0" borderId="0" xfId="1" applyFont="1"/>
    <xf numFmtId="2" fontId="9" fillId="2" borderId="0" xfId="1" applyNumberFormat="1" applyFont="1" applyFill="1" applyAlignment="1">
      <alignment horizontal="center" vertical="center"/>
    </xf>
    <xf numFmtId="0" fontId="4" fillId="0" borderId="0" xfId="1"/>
    <xf numFmtId="2" fontId="9" fillId="2" borderId="0" xfId="1" applyNumberFormat="1" applyFont="1" applyFill="1" applyAlignment="1">
      <alignment vertical="center"/>
    </xf>
    <xf numFmtId="0" fontId="4" fillId="0" borderId="0" xfId="1" applyAlignment="1">
      <alignment horizontal="center"/>
    </xf>
    <xf numFmtId="0" fontId="12" fillId="0" borderId="0" xfId="2" applyFont="1"/>
    <xf numFmtId="2" fontId="11" fillId="0" borderId="0" xfId="2" applyNumberFormat="1" applyFont="1" applyAlignment="1">
      <alignment horizontal="center"/>
    </xf>
    <xf numFmtId="0" fontId="14" fillId="0" borderId="0" xfId="3" applyFont="1" applyAlignment="1" applyProtection="1">
      <alignment horizontal="center" vertical="center"/>
      <protection locked="0"/>
    </xf>
    <xf numFmtId="2" fontId="11" fillId="2" borderId="0" xfId="1" applyNumberFormat="1" applyFont="1" applyFill="1" applyAlignment="1">
      <alignment horizontal="center" vertical="center"/>
    </xf>
    <xf numFmtId="49" fontId="12" fillId="0" borderId="0" xfId="2" applyNumberFormat="1" applyFont="1" applyAlignment="1">
      <alignment horizontal="center" vertical="center"/>
    </xf>
    <xf numFmtId="0" fontId="16" fillId="0" borderId="0" xfId="4" applyFont="1" applyFill="1" applyAlignment="1" applyProtection="1">
      <alignment horizontal="center" vertical="center"/>
      <protection locked="0"/>
    </xf>
    <xf numFmtId="0" fontId="16" fillId="0" borderId="0" xfId="4" applyFont="1" applyFill="1" applyAlignment="1" applyProtection="1">
      <alignment vertical="center"/>
      <protection locked="0"/>
    </xf>
    <xf numFmtId="0" fontId="17" fillId="0" borderId="0" xfId="5" applyFont="1" applyAlignment="1" applyProtection="1">
      <alignment horizontal="left" vertical="top"/>
      <protection locked="0"/>
    </xf>
    <xf numFmtId="0" fontId="12" fillId="0" borderId="0" xfId="2" applyFont="1" applyAlignment="1">
      <alignment horizontal="center"/>
    </xf>
    <xf numFmtId="0" fontId="18" fillId="0" borderId="0" xfId="2" applyFont="1"/>
    <xf numFmtId="0" fontId="19" fillId="0" borderId="0" xfId="2" applyFont="1"/>
    <xf numFmtId="0" fontId="14" fillId="0" borderId="0" xfId="3" applyFont="1" applyAlignment="1" applyProtection="1">
      <alignment horizontal="right" vertical="center" indent="1"/>
      <protection locked="0"/>
    </xf>
    <xf numFmtId="1" fontId="2" fillId="3" borderId="1" xfId="3" applyNumberFormat="1" applyFont="1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20" fillId="2" borderId="0" xfId="6" applyFont="1" applyFill="1" applyAlignment="1">
      <alignment horizontal="left" vertical="center"/>
    </xf>
    <xf numFmtId="0" fontId="22" fillId="2" borderId="0" xfId="6" applyFont="1" applyFill="1" applyAlignment="1">
      <alignment horizontal="left" vertical="center" indent="1"/>
    </xf>
    <xf numFmtId="0" fontId="22" fillId="2" borderId="0" xfId="6" applyFont="1" applyFill="1" applyAlignment="1">
      <alignment horizontal="center" vertical="center"/>
    </xf>
    <xf numFmtId="2" fontId="12" fillId="2" borderId="0" xfId="1" applyNumberFormat="1" applyFont="1" applyFill="1" applyAlignment="1">
      <alignment horizontal="center" vertical="center"/>
    </xf>
    <xf numFmtId="1" fontId="12" fillId="2" borderId="0" xfId="1" applyNumberFormat="1" applyFont="1" applyFill="1" applyAlignment="1">
      <alignment horizontal="center" vertical="center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7" fillId="2" borderId="0" xfId="6" applyFont="1" applyFill="1" applyAlignment="1">
      <alignment horizontal="left" vertical="center"/>
    </xf>
    <xf numFmtId="0" fontId="29" fillId="0" borderId="0" xfId="9" applyFont="1" applyAlignment="1">
      <alignment horizontal="left" vertical="center" indent="1"/>
    </xf>
    <xf numFmtId="0" fontId="26" fillId="0" borderId="0" xfId="8" applyFont="1" applyAlignment="1" applyProtection="1">
      <alignment horizontal="left" vertical="center" indent="1"/>
      <protection locked="0"/>
    </xf>
    <xf numFmtId="0" fontId="30" fillId="2" borderId="0" xfId="6" applyFont="1" applyFill="1" applyAlignment="1">
      <alignment horizontal="left" vertical="top"/>
    </xf>
    <xf numFmtId="0" fontId="33" fillId="0" borderId="0" xfId="10" applyFont="1" applyAlignment="1">
      <alignment horizontal="left" vertical="center"/>
    </xf>
    <xf numFmtId="0" fontId="30" fillId="2" borderId="0" xfId="6" applyFont="1" applyFill="1" applyAlignment="1">
      <alignment horizontal="left" vertical="center"/>
    </xf>
    <xf numFmtId="0" fontId="12" fillId="2" borderId="0" xfId="6" applyFont="1" applyFill="1" applyAlignment="1">
      <alignment horizontal="center" vertical="center"/>
    </xf>
    <xf numFmtId="0" fontId="34" fillId="2" borderId="0" xfId="6" applyFont="1" applyFill="1" applyAlignment="1">
      <alignment horizontal="left" vertical="center"/>
    </xf>
    <xf numFmtId="0" fontId="36" fillId="0" borderId="0" xfId="1" applyFont="1"/>
    <xf numFmtId="0" fontId="12" fillId="2" borderId="0" xfId="1" applyFont="1" applyFill="1" applyProtection="1">
      <protection locked="0"/>
    </xf>
    <xf numFmtId="2" fontId="31" fillId="0" borderId="0" xfId="3" applyNumberFormat="1" applyFont="1" applyAlignment="1">
      <alignment vertical="center"/>
    </xf>
    <xf numFmtId="0" fontId="26" fillId="0" borderId="0" xfId="8" applyFont="1" applyAlignment="1" applyProtection="1">
      <alignment horizontal="left" vertical="center"/>
      <protection locked="0"/>
    </xf>
    <xf numFmtId="0" fontId="30" fillId="0" borderId="0" xfId="11" applyFont="1"/>
    <xf numFmtId="14" fontId="39" fillId="0" borderId="0" xfId="6" applyNumberFormat="1" applyFont="1" applyAlignment="1">
      <alignment horizontal="center"/>
    </xf>
    <xf numFmtId="0" fontId="22" fillId="2" borderId="0" xfId="1" applyFont="1" applyFill="1" applyAlignment="1">
      <alignment horizontal="left" vertical="center" indent="1"/>
    </xf>
    <xf numFmtId="0" fontId="22" fillId="2" borderId="0" xfId="1" applyFont="1" applyFill="1" applyAlignment="1">
      <alignment horizontal="center" vertical="center"/>
    </xf>
    <xf numFmtId="1" fontId="12" fillId="2" borderId="0" xfId="1" applyNumberFormat="1" applyFont="1" applyFill="1" applyProtection="1">
      <protection locked="0"/>
    </xf>
    <xf numFmtId="0" fontId="12" fillId="2" borderId="0" xfId="1" applyFont="1" applyFill="1"/>
    <xf numFmtId="166" fontId="12" fillId="2" borderId="0" xfId="1" applyNumberFormat="1" applyFont="1" applyFill="1"/>
    <xf numFmtId="0" fontId="22" fillId="2" borderId="0" xfId="1" applyFont="1" applyFill="1" applyAlignment="1">
      <alignment horizontal="left" vertical="center"/>
    </xf>
    <xf numFmtId="0" fontId="40" fillId="0" borderId="8" xfId="6" applyFont="1" applyBorder="1" applyAlignment="1">
      <alignment horizontal="center" vertical="top" wrapText="1"/>
    </xf>
    <xf numFmtId="0" fontId="32" fillId="4" borderId="9" xfId="1" applyFont="1" applyFill="1" applyBorder="1" applyAlignment="1">
      <alignment horizontal="left" vertical="top" wrapText="1"/>
    </xf>
    <xf numFmtId="0" fontId="32" fillId="4" borderId="9" xfId="1" applyFont="1" applyFill="1" applyBorder="1" applyAlignment="1">
      <alignment horizontal="center" vertical="top" wrapText="1"/>
    </xf>
    <xf numFmtId="0" fontId="23" fillId="4" borderId="9" xfId="1" applyFont="1" applyFill="1" applyBorder="1" applyAlignment="1">
      <alignment horizontal="center" vertical="center" wrapText="1"/>
    </xf>
    <xf numFmtId="167" fontId="41" fillId="4" borderId="9" xfId="1" applyNumberFormat="1" applyFont="1" applyFill="1" applyBorder="1" applyAlignment="1">
      <alignment horizontal="center" vertical="top" wrapText="1"/>
    </xf>
    <xf numFmtId="2" fontId="38" fillId="4" borderId="9" xfId="1" applyNumberFormat="1" applyFont="1" applyFill="1" applyBorder="1" applyAlignment="1" applyProtection="1">
      <alignment horizontal="center" vertical="top" wrapText="1"/>
      <protection locked="0"/>
    </xf>
    <xf numFmtId="0" fontId="42" fillId="2" borderId="1" xfId="1" applyFont="1" applyFill="1" applyBorder="1" applyAlignment="1">
      <alignment horizontal="left" vertical="center"/>
    </xf>
    <xf numFmtId="0" fontId="42" fillId="0" borderId="1" xfId="12" applyFont="1" applyBorder="1" applyAlignment="1">
      <alignment horizontal="left" indent="1"/>
    </xf>
    <xf numFmtId="0" fontId="43" fillId="0" borderId="1" xfId="12" applyFont="1" applyBorder="1" applyAlignment="1">
      <alignment horizontal="left" vertical="center" indent="1"/>
    </xf>
    <xf numFmtId="0" fontId="42" fillId="0" borderId="1" xfId="12" applyFont="1" applyBorder="1" applyAlignment="1">
      <alignment horizontal="center"/>
    </xf>
    <xf numFmtId="166" fontId="38" fillId="3" borderId="1" xfId="1" applyNumberFormat="1" applyFont="1" applyFill="1" applyBorder="1" applyAlignment="1">
      <alignment horizontal="center"/>
    </xf>
    <xf numFmtId="168" fontId="44" fillId="0" borderId="1" xfId="1" applyNumberFormat="1" applyFont="1" applyBorder="1" applyAlignment="1">
      <alignment horizontal="center"/>
    </xf>
    <xf numFmtId="1" fontId="42" fillId="2" borderId="1" xfId="1" applyNumberFormat="1" applyFont="1" applyFill="1" applyBorder="1" applyAlignment="1">
      <alignment horizontal="center"/>
    </xf>
    <xf numFmtId="1" fontId="42" fillId="3" borderId="1" xfId="1" applyNumberFormat="1" applyFont="1" applyFill="1" applyBorder="1" applyAlignment="1" applyProtection="1">
      <alignment horizontal="center"/>
      <protection locked="0"/>
    </xf>
    <xf numFmtId="2" fontId="42" fillId="2" borderId="1" xfId="1" applyNumberFormat="1" applyFont="1" applyFill="1" applyBorder="1" applyAlignment="1">
      <alignment horizontal="center"/>
    </xf>
    <xf numFmtId="165" fontId="42" fillId="2" borderId="1" xfId="1" applyNumberFormat="1" applyFont="1" applyFill="1" applyBorder="1" applyAlignment="1" applyProtection="1">
      <alignment horizontal="right"/>
      <protection locked="0"/>
    </xf>
    <xf numFmtId="165" fontId="38" fillId="2" borderId="1" xfId="1" applyNumberFormat="1" applyFont="1" applyFill="1" applyBorder="1" applyAlignment="1" applyProtection="1">
      <alignment horizontal="right"/>
      <protection locked="0"/>
    </xf>
    <xf numFmtId="44" fontId="42" fillId="2" borderId="1" xfId="1" applyNumberFormat="1" applyFont="1" applyFill="1" applyBorder="1" applyAlignment="1" applyProtection="1">
      <alignment horizontal="right"/>
      <protection locked="0"/>
    </xf>
    <xf numFmtId="44" fontId="38" fillId="2" borderId="1" xfId="1" applyNumberFormat="1" applyFont="1" applyFill="1" applyBorder="1" applyAlignment="1" applyProtection="1">
      <alignment horizontal="right"/>
      <protection locked="0"/>
    </xf>
    <xf numFmtId="169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>
      <alignment horizontal="left" vertical="top" wrapText="1"/>
    </xf>
    <xf numFmtId="0" fontId="45" fillId="0" borderId="0" xfId="1" applyFont="1" applyAlignment="1">
      <alignment horizontal="center"/>
    </xf>
    <xf numFmtId="0" fontId="45" fillId="0" borderId="0" xfId="1" applyFont="1"/>
    <xf numFmtId="0" fontId="46" fillId="0" borderId="0" xfId="1" applyFont="1"/>
    <xf numFmtId="0" fontId="47" fillId="0" borderId="1" xfId="12" applyFont="1" applyBorder="1" applyAlignment="1">
      <alignment horizontal="left" vertical="center" indent="1"/>
    </xf>
    <xf numFmtId="166" fontId="44" fillId="0" borderId="1" xfId="1" applyNumberFormat="1" applyFont="1" applyBorder="1" applyAlignment="1">
      <alignment horizontal="center"/>
    </xf>
    <xf numFmtId="168" fontId="38" fillId="3" borderId="1" xfId="1" applyNumberFormat="1" applyFont="1" applyFill="1" applyBorder="1" applyAlignment="1">
      <alignment horizontal="center"/>
    </xf>
    <xf numFmtId="0" fontId="48" fillId="0" borderId="1" xfId="12" applyFont="1" applyBorder="1" applyAlignment="1">
      <alignment horizontal="left" vertical="center" indent="1"/>
    </xf>
    <xf numFmtId="0" fontId="49" fillId="0" borderId="1" xfId="12" applyFont="1" applyBorder="1" applyAlignment="1">
      <alignment horizontal="left" vertical="center" indent="1"/>
    </xf>
    <xf numFmtId="0" fontId="50" fillId="0" borderId="1" xfId="12" applyFont="1" applyBorder="1" applyAlignment="1">
      <alignment horizontal="left" vertical="center" indent="1"/>
    </xf>
    <xf numFmtId="0" fontId="33" fillId="4" borderId="1" xfId="2" applyFont="1" applyFill="1" applyBorder="1" applyAlignment="1">
      <alignment vertical="center"/>
    </xf>
    <xf numFmtId="0" fontId="51" fillId="4" borderId="1" xfId="5" applyFont="1" applyFill="1" applyBorder="1" applyAlignment="1">
      <alignment horizontal="center" vertical="top"/>
    </xf>
    <xf numFmtId="0" fontId="52" fillId="4" borderId="1" xfId="6" applyFont="1" applyFill="1" applyBorder="1" applyAlignment="1">
      <alignment horizontal="left" vertical="center" indent="1"/>
    </xf>
    <xf numFmtId="49" fontId="52" fillId="4" borderId="1" xfId="6" applyNumberFormat="1" applyFont="1" applyFill="1" applyBorder="1" applyAlignment="1">
      <alignment horizontal="center" vertical="center"/>
    </xf>
    <xf numFmtId="0" fontId="52" fillId="4" borderId="1" xfId="2" applyFont="1" applyFill="1" applyBorder="1" applyAlignment="1">
      <alignment horizontal="center" vertical="center"/>
    </xf>
    <xf numFmtId="0" fontId="53" fillId="4" borderId="1" xfId="2" applyFont="1" applyFill="1" applyBorder="1" applyAlignment="1">
      <alignment horizontal="center" vertical="center"/>
    </xf>
    <xf numFmtId="2" fontId="33" fillId="4" borderId="1" xfId="2" applyNumberFormat="1" applyFont="1" applyFill="1" applyBorder="1" applyAlignment="1">
      <alignment horizontal="center" vertical="center"/>
    </xf>
    <xf numFmtId="0" fontId="54" fillId="4" borderId="1" xfId="2" applyFont="1" applyFill="1" applyBorder="1" applyAlignment="1">
      <alignment horizontal="center" vertical="center"/>
    </xf>
    <xf numFmtId="2" fontId="52" fillId="4" borderId="1" xfId="2" applyNumberFormat="1" applyFont="1" applyFill="1" applyBorder="1" applyAlignment="1">
      <alignment horizontal="center" vertical="center"/>
    </xf>
    <xf numFmtId="165" fontId="52" fillId="4" borderId="1" xfId="2" applyNumberFormat="1" applyFont="1" applyFill="1" applyBorder="1" applyAlignment="1">
      <alignment horizontal="center" vertical="center"/>
    </xf>
    <xf numFmtId="0" fontId="55" fillId="0" borderId="0" xfId="1" applyFont="1"/>
    <xf numFmtId="0" fontId="27" fillId="4" borderId="1" xfId="2" applyFont="1" applyFill="1" applyBorder="1" applyAlignment="1">
      <alignment horizontal="center" vertical="center"/>
    </xf>
    <xf numFmtId="165" fontId="56" fillId="4" borderId="1" xfId="2" applyNumberFormat="1" applyFont="1" applyFill="1" applyBorder="1" applyAlignment="1">
      <alignment horizontal="center" vertical="center"/>
    </xf>
    <xf numFmtId="44" fontId="56" fillId="4" borderId="1" xfId="2" applyNumberFormat="1" applyFont="1" applyFill="1" applyBorder="1" applyAlignment="1">
      <alignment horizontal="center" vertical="center"/>
    </xf>
    <xf numFmtId="0" fontId="57" fillId="0" borderId="0" xfId="1" applyFont="1" applyAlignment="1">
      <alignment horizontal="center"/>
    </xf>
    <xf numFmtId="0" fontId="57" fillId="0" borderId="0" xfId="1" applyFont="1"/>
    <xf numFmtId="0" fontId="58" fillId="0" borderId="0" xfId="1" applyFont="1"/>
    <xf numFmtId="0" fontId="44" fillId="0" borderId="0" xfId="13" applyFont="1" applyProtection="1">
      <protection locked="0"/>
    </xf>
    <xf numFmtId="0" fontId="59" fillId="0" borderId="0" xfId="13" applyProtection="1">
      <protection locked="0"/>
    </xf>
    <xf numFmtId="0" fontId="1" fillId="0" borderId="10" xfId="6" applyBorder="1"/>
    <xf numFmtId="0" fontId="1" fillId="0" borderId="11" xfId="6" applyBorder="1"/>
    <xf numFmtId="0" fontId="1" fillId="0" borderId="12" xfId="6" applyBorder="1"/>
    <xf numFmtId="0" fontId="1" fillId="0" borderId="0" xfId="6"/>
    <xf numFmtId="0" fontId="1" fillId="0" borderId="13" xfId="6" applyBorder="1"/>
    <xf numFmtId="0" fontId="1" fillId="0" borderId="14" xfId="6" applyBorder="1"/>
    <xf numFmtId="0" fontId="60" fillId="0" borderId="13" xfId="6" applyFont="1" applyBorder="1"/>
    <xf numFmtId="0" fontId="60" fillId="0" borderId="0" xfId="6" applyFont="1"/>
    <xf numFmtId="0" fontId="61" fillId="0" borderId="0" xfId="6" applyFont="1"/>
    <xf numFmtId="0" fontId="61" fillId="0" borderId="14" xfId="6" applyFont="1" applyBorder="1"/>
    <xf numFmtId="0" fontId="62" fillId="0" borderId="0" xfId="6" applyFont="1"/>
    <xf numFmtId="0" fontId="62" fillId="0" borderId="14" xfId="6" applyFont="1" applyBorder="1"/>
    <xf numFmtId="0" fontId="63" fillId="0" borderId="13" xfId="6" applyFont="1" applyBorder="1"/>
    <xf numFmtId="0" fontId="64" fillId="6" borderId="13" xfId="6" applyFont="1" applyFill="1" applyBorder="1" applyAlignment="1">
      <alignment horizontal="right"/>
    </xf>
    <xf numFmtId="0" fontId="64" fillId="0" borderId="0" xfId="6" applyFont="1"/>
    <xf numFmtId="0" fontId="65" fillId="0" borderId="0" xfId="6" applyFont="1"/>
    <xf numFmtId="0" fontId="65" fillId="0" borderId="14" xfId="6" applyFont="1" applyBorder="1"/>
    <xf numFmtId="0" fontId="66" fillId="6" borderId="13" xfId="6" applyFont="1" applyFill="1" applyBorder="1" applyAlignment="1">
      <alignment horizontal="left"/>
    </xf>
    <xf numFmtId="0" fontId="68" fillId="0" borderId="0" xfId="6" applyFont="1"/>
    <xf numFmtId="0" fontId="69" fillId="0" borderId="0" xfId="6" applyFont="1"/>
    <xf numFmtId="0" fontId="66" fillId="0" borderId="0" xfId="6" applyFont="1" applyAlignment="1">
      <alignment horizontal="left"/>
    </xf>
    <xf numFmtId="0" fontId="70" fillId="0" borderId="0" xfId="6" applyFont="1"/>
    <xf numFmtId="0" fontId="70" fillId="0" borderId="14" xfId="6" applyFont="1" applyBorder="1"/>
    <xf numFmtId="0" fontId="69" fillId="6" borderId="13" xfId="6" applyFont="1" applyFill="1" applyBorder="1"/>
    <xf numFmtId="0" fontId="71" fillId="0" borderId="0" xfId="6" applyFont="1" applyAlignment="1">
      <alignment horizontal="left" indent="2"/>
    </xf>
    <xf numFmtId="0" fontId="72" fillId="0" borderId="0" xfId="6" applyFont="1" applyAlignment="1">
      <alignment horizontal="right"/>
    </xf>
    <xf numFmtId="0" fontId="71" fillId="0" borderId="0" xfId="6" applyFont="1" applyAlignment="1">
      <alignment horizontal="left"/>
    </xf>
    <xf numFmtId="0" fontId="73" fillId="0" borderId="0" xfId="6" applyFont="1" applyAlignment="1">
      <alignment vertical="center"/>
    </xf>
    <xf numFmtId="0" fontId="74" fillId="6" borderId="13" xfId="6" applyFont="1" applyFill="1" applyBorder="1"/>
    <xf numFmtId="0" fontId="74" fillId="0" borderId="0" xfId="6" applyFont="1"/>
    <xf numFmtId="0" fontId="1" fillId="6" borderId="13" xfId="6" applyFill="1" applyBorder="1"/>
    <xf numFmtId="0" fontId="65" fillId="6" borderId="13" xfId="6" applyFont="1" applyFill="1" applyBorder="1" applyAlignment="1">
      <alignment horizontal="right"/>
    </xf>
    <xf numFmtId="0" fontId="75" fillId="0" borderId="0" xfId="6" applyFont="1" applyAlignment="1">
      <alignment horizontal="left"/>
    </xf>
    <xf numFmtId="0" fontId="2" fillId="0" borderId="0" xfId="6" applyFont="1"/>
    <xf numFmtId="0" fontId="2" fillId="0" borderId="14" xfId="6" applyFont="1" applyBorder="1"/>
    <xf numFmtId="0" fontId="65" fillId="6" borderId="13" xfId="6" applyFont="1" applyFill="1" applyBorder="1" applyAlignment="1">
      <alignment horizontal="right" vertical="top"/>
    </xf>
    <xf numFmtId="0" fontId="2" fillId="0" borderId="14" xfId="6" applyFont="1" applyBorder="1" applyAlignment="1">
      <alignment vertical="top"/>
    </xf>
    <xf numFmtId="0" fontId="2" fillId="0" borderId="0" xfId="6" applyFont="1" applyAlignment="1">
      <alignment vertical="top"/>
    </xf>
    <xf numFmtId="0" fontId="71" fillId="0" borderId="0" xfId="6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1" fillId="0" borderId="15" xfId="6" applyBorder="1"/>
    <xf numFmtId="0" fontId="1" fillId="0" borderId="16" xfId="6" applyBorder="1"/>
    <xf numFmtId="0" fontId="1" fillId="0" borderId="17" xfId="6" applyBorder="1"/>
    <xf numFmtId="0" fontId="76" fillId="0" borderId="8" xfId="6" applyFont="1" applyBorder="1" applyAlignment="1">
      <alignment horizontal="center" vertical="top" wrapText="1"/>
    </xf>
    <xf numFmtId="0" fontId="77" fillId="2" borderId="1" xfId="1" applyFont="1" applyFill="1" applyBorder="1" applyAlignment="1">
      <alignment horizontal="left" vertical="center"/>
    </xf>
    <xf numFmtId="0" fontId="77" fillId="0" borderId="1" xfId="12" applyFont="1" applyBorder="1" applyAlignment="1">
      <alignment horizontal="left" indent="1"/>
    </xf>
    <xf numFmtId="0" fontId="78" fillId="0" borderId="1" xfId="12" applyFont="1" applyBorder="1" applyAlignment="1">
      <alignment horizontal="left" vertical="center" indent="1"/>
    </xf>
    <xf numFmtId="0" fontId="77" fillId="0" borderId="1" xfId="12" applyFont="1" applyBorder="1" applyAlignment="1">
      <alignment horizontal="center"/>
    </xf>
    <xf numFmtId="166" fontId="79" fillId="0" borderId="1" xfId="1" applyNumberFormat="1" applyFont="1" applyBorder="1" applyAlignment="1">
      <alignment horizontal="center"/>
    </xf>
    <xf numFmtId="168" fontId="80" fillId="3" borderId="1" xfId="1" applyNumberFormat="1" applyFont="1" applyFill="1" applyBorder="1" applyAlignment="1">
      <alignment horizontal="center"/>
    </xf>
    <xf numFmtId="1" fontId="77" fillId="2" borderId="1" xfId="1" applyNumberFormat="1" applyFont="1" applyFill="1" applyBorder="1" applyAlignment="1">
      <alignment horizontal="center"/>
    </xf>
    <xf numFmtId="1" fontId="77" fillId="3" borderId="1" xfId="1" applyNumberFormat="1" applyFont="1" applyFill="1" applyBorder="1" applyAlignment="1" applyProtection="1">
      <alignment horizontal="center"/>
      <protection locked="0"/>
    </xf>
    <xf numFmtId="2" fontId="77" fillId="2" borderId="1" xfId="1" applyNumberFormat="1" applyFont="1" applyFill="1" applyBorder="1" applyAlignment="1">
      <alignment horizontal="center"/>
    </xf>
    <xf numFmtId="165" fontId="77" fillId="2" borderId="1" xfId="1" applyNumberFormat="1" applyFont="1" applyFill="1" applyBorder="1" applyAlignment="1" applyProtection="1">
      <alignment horizontal="right"/>
      <protection locked="0"/>
    </xf>
    <xf numFmtId="165" fontId="80" fillId="2" borderId="1" xfId="1" applyNumberFormat="1" applyFont="1" applyFill="1" applyBorder="1" applyAlignment="1" applyProtection="1">
      <alignment horizontal="right"/>
      <protection locked="0"/>
    </xf>
    <xf numFmtId="44" fontId="77" fillId="2" borderId="1" xfId="1" applyNumberFormat="1" applyFont="1" applyFill="1" applyBorder="1" applyAlignment="1" applyProtection="1">
      <alignment horizontal="right"/>
      <protection locked="0"/>
    </xf>
    <xf numFmtId="44" fontId="80" fillId="2" borderId="1" xfId="1" applyNumberFormat="1" applyFont="1" applyFill="1" applyBorder="1" applyAlignment="1" applyProtection="1">
      <alignment horizontal="right"/>
      <protection locked="0"/>
    </xf>
    <xf numFmtId="0" fontId="46" fillId="0" borderId="0" xfId="1" applyFont="1" applyAlignment="1">
      <alignment horizontal="center"/>
    </xf>
    <xf numFmtId="166" fontId="80" fillId="3" borderId="1" xfId="1" applyNumberFormat="1" applyFont="1" applyFill="1" applyBorder="1" applyAlignment="1">
      <alignment horizontal="center"/>
    </xf>
    <xf numFmtId="168" fontId="79" fillId="0" borderId="1" xfId="1" applyNumberFormat="1" applyFont="1" applyBorder="1" applyAlignment="1">
      <alignment horizontal="center"/>
    </xf>
    <xf numFmtId="169" fontId="42" fillId="2" borderId="1" xfId="1" applyNumberFormat="1" applyFont="1" applyFill="1" applyBorder="1" applyAlignment="1" applyProtection="1">
      <alignment horizontal="left" vertical="center"/>
      <protection locked="0"/>
    </xf>
    <xf numFmtId="169" fontId="77" fillId="2" borderId="1" xfId="1" applyNumberFormat="1" applyFont="1" applyFill="1" applyBorder="1" applyAlignment="1" applyProtection="1">
      <alignment horizontal="center" vertical="center"/>
      <protection locked="0"/>
    </xf>
    <xf numFmtId="0" fontId="77" fillId="2" borderId="1" xfId="1" applyFont="1" applyFill="1" applyBorder="1" applyAlignment="1">
      <alignment horizontal="left" vertical="top" wrapText="1"/>
    </xf>
    <xf numFmtId="14" fontId="5" fillId="0" borderId="0" xfId="1" applyNumberFormat="1" applyFont="1"/>
    <xf numFmtId="0" fontId="38" fillId="4" borderId="9" xfId="1" applyFont="1" applyFill="1" applyBorder="1" applyAlignment="1">
      <alignment horizontal="center" vertical="top" wrapText="1"/>
    </xf>
    <xf numFmtId="0" fontId="42" fillId="0" borderId="1" xfId="1" applyFont="1" applyBorder="1" applyAlignment="1">
      <alignment horizontal="left" vertical="center"/>
    </xf>
    <xf numFmtId="0" fontId="77" fillId="0" borderId="1" xfId="1" applyFont="1" applyBorder="1" applyAlignment="1">
      <alignment horizontal="left" vertical="center"/>
    </xf>
    <xf numFmtId="0" fontId="83" fillId="0" borderId="1" xfId="12" applyFont="1" applyBorder="1" applyAlignment="1">
      <alignment horizontal="center" vertical="center"/>
    </xf>
    <xf numFmtId="0" fontId="82" fillId="0" borderId="1" xfId="12" applyFont="1" applyBorder="1" applyAlignment="1">
      <alignment horizontal="center" vertical="center"/>
    </xf>
    <xf numFmtId="0" fontId="84" fillId="0" borderId="1" xfId="12" applyFont="1" applyBorder="1" applyAlignment="1">
      <alignment horizontal="center" vertical="center"/>
    </xf>
    <xf numFmtId="0" fontId="38" fillId="3" borderId="0" xfId="8" applyFont="1" applyFill="1" applyAlignment="1" applyProtection="1">
      <alignment horizontal="left" vertical="top" wrapText="1"/>
      <protection locked="0"/>
    </xf>
    <xf numFmtId="9" fontId="31" fillId="0" borderId="2" xfId="6" applyNumberFormat="1" applyFont="1" applyBorder="1" applyAlignment="1">
      <alignment horizontal="right" vertical="center"/>
    </xf>
    <xf numFmtId="9" fontId="31" fillId="0" borderId="7" xfId="6" applyNumberFormat="1" applyFont="1" applyBorder="1" applyAlignment="1">
      <alignment horizontal="right" vertical="center"/>
    </xf>
    <xf numFmtId="9" fontId="31" fillId="0" borderId="3" xfId="6" applyNumberFormat="1" applyFont="1" applyBorder="1" applyAlignment="1">
      <alignment horizontal="right" vertical="center"/>
    </xf>
    <xf numFmtId="0" fontId="26" fillId="0" borderId="4" xfId="8" applyFont="1" applyBorder="1" applyAlignment="1" applyProtection="1">
      <alignment horizontal="left" vertical="center" indent="1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165" fontId="24" fillId="0" borderId="2" xfId="3" applyNumberFormat="1" applyFont="1" applyBorder="1" applyAlignment="1">
      <alignment horizontal="right" vertical="center"/>
    </xf>
    <xf numFmtId="165" fontId="24" fillId="0" borderId="3" xfId="3" applyNumberFormat="1" applyFont="1" applyBorder="1" applyAlignment="1">
      <alignment horizontal="right" vertical="center"/>
    </xf>
    <xf numFmtId="44" fontId="24" fillId="0" borderId="2" xfId="3" applyNumberFormat="1" applyFont="1" applyBorder="1" applyAlignment="1">
      <alignment horizontal="right" vertical="center"/>
    </xf>
    <xf numFmtId="44" fontId="24" fillId="0" borderId="3" xfId="3" applyNumberFormat="1" applyFont="1" applyBorder="1" applyAlignment="1">
      <alignment horizontal="right" vertical="center"/>
    </xf>
    <xf numFmtId="0" fontId="29" fillId="0" borderId="4" xfId="8" applyFont="1" applyBorder="1" applyAlignment="1" applyProtection="1">
      <alignment horizontal="left" vertical="center" indent="1"/>
      <protection locked="0"/>
    </xf>
    <xf numFmtId="0" fontId="29" fillId="0" borderId="0" xfId="8" applyFont="1" applyAlignment="1" applyProtection="1">
      <alignment horizontal="left" vertical="center" indent="1"/>
      <protection locked="0"/>
    </xf>
    <xf numFmtId="44" fontId="35" fillId="0" borderId="2" xfId="3" applyNumberFormat="1" applyFont="1" applyBorder="1" applyAlignment="1">
      <alignment horizontal="right" vertical="center"/>
    </xf>
    <xf numFmtId="44" fontId="35" fillId="0" borderId="7" xfId="3" applyNumberFormat="1" applyFont="1" applyBorder="1" applyAlignment="1">
      <alignment horizontal="right" vertical="center"/>
    </xf>
    <xf numFmtId="44" fontId="35" fillId="0" borderId="3" xfId="3" applyNumberFormat="1" applyFont="1" applyBorder="1" applyAlignment="1">
      <alignment horizontal="right" vertical="center"/>
    </xf>
    <xf numFmtId="165" fontId="31" fillId="0" borderId="2" xfId="3" applyNumberFormat="1" applyFont="1" applyBorder="1" applyAlignment="1">
      <alignment vertical="center"/>
    </xf>
    <xf numFmtId="165" fontId="31" fillId="0" borderId="3" xfId="3" applyNumberFormat="1" applyFont="1" applyBorder="1" applyAlignment="1">
      <alignment vertical="center"/>
    </xf>
    <xf numFmtId="44" fontId="31" fillId="0" borderId="2" xfId="3" applyNumberFormat="1" applyFont="1" applyBorder="1" applyAlignment="1">
      <alignment vertical="center"/>
    </xf>
    <xf numFmtId="44" fontId="31" fillId="0" borderId="3" xfId="3" applyNumberFormat="1" applyFont="1" applyBorder="1" applyAlignment="1">
      <alignment vertical="center"/>
    </xf>
    <xf numFmtId="165" fontId="31" fillId="0" borderId="2" xfId="6" applyNumberFormat="1" applyFont="1" applyBorder="1" applyAlignment="1">
      <alignment vertical="center"/>
    </xf>
    <xf numFmtId="165" fontId="31" fillId="0" borderId="3" xfId="6" applyNumberFormat="1" applyFont="1" applyBorder="1" applyAlignment="1">
      <alignment vertical="center"/>
    </xf>
    <xf numFmtId="1" fontId="31" fillId="0" borderId="2" xfId="3" applyNumberFormat="1" applyFont="1" applyBorder="1" applyAlignment="1">
      <alignment vertical="center"/>
    </xf>
    <xf numFmtId="1" fontId="31" fillId="0" borderId="3" xfId="3" applyNumberFormat="1" applyFont="1" applyBorder="1" applyAlignment="1">
      <alignment vertical="center"/>
    </xf>
    <xf numFmtId="1" fontId="31" fillId="0" borderId="5" xfId="3" applyNumberFormat="1" applyFont="1" applyBorder="1" applyAlignment="1">
      <alignment vertical="center"/>
    </xf>
    <xf numFmtId="1" fontId="31" fillId="0" borderId="6" xfId="3" applyNumberFormat="1" applyFont="1" applyBorder="1" applyAlignment="1">
      <alignment vertical="center"/>
    </xf>
    <xf numFmtId="0" fontId="26" fillId="0" borderId="1" xfId="8" applyFont="1" applyBorder="1" applyAlignment="1" applyProtection="1">
      <alignment horizontal="left" vertical="top" wrapText="1"/>
      <protection locked="0"/>
    </xf>
    <xf numFmtId="165" fontId="31" fillId="0" borderId="2" xfId="3" applyNumberFormat="1" applyFont="1" applyBorder="1" applyAlignment="1">
      <alignment vertical="top"/>
    </xf>
    <xf numFmtId="165" fontId="31" fillId="0" borderId="3" xfId="3" applyNumberFormat="1" applyFont="1" applyBorder="1" applyAlignment="1">
      <alignment vertical="top"/>
    </xf>
    <xf numFmtId="44" fontId="31" fillId="0" borderId="2" xfId="3" applyNumberFormat="1" applyFont="1" applyBorder="1" applyAlignment="1">
      <alignment vertical="top"/>
    </xf>
    <xf numFmtId="44" fontId="31" fillId="0" borderId="3" xfId="3" applyNumberFormat="1" applyFont="1" applyBorder="1" applyAlignment="1">
      <alignment vertical="top"/>
    </xf>
    <xf numFmtId="0" fontId="28" fillId="4" borderId="2" xfId="2" applyFont="1" applyFill="1" applyBorder="1" applyAlignment="1">
      <alignment horizontal="right" vertical="center"/>
    </xf>
    <xf numFmtId="0" fontId="28" fillId="4" borderId="3" xfId="2" applyFont="1" applyFill="1" applyBorder="1" applyAlignment="1">
      <alignment horizontal="right" vertical="center"/>
    </xf>
    <xf numFmtId="0" fontId="7" fillId="0" borderId="0" xfId="2" applyFont="1" applyAlignment="1" applyProtection="1">
      <alignment horizontal="left" vertical="top" wrapText="1"/>
      <protection locked="0"/>
    </xf>
    <xf numFmtId="0" fontId="16" fillId="0" borderId="0" xfId="4" applyFont="1" applyFill="1" applyAlignment="1" applyProtection="1">
      <alignment horizontal="center" vertical="center"/>
      <protection locked="0"/>
    </xf>
    <xf numFmtId="164" fontId="24" fillId="4" borderId="2" xfId="7" applyNumberFormat="1" applyFont="1" applyFill="1" applyBorder="1" applyAlignment="1" applyProtection="1">
      <alignment horizontal="center" vertical="center"/>
      <protection locked="0"/>
    </xf>
    <xf numFmtId="164" fontId="24" fillId="4" borderId="3" xfId="7" applyNumberFormat="1" applyFont="1" applyFill="1" applyBorder="1" applyAlignment="1" applyProtection="1">
      <alignment horizontal="center" vertical="center"/>
      <protection locked="0"/>
    </xf>
    <xf numFmtId="0" fontId="26" fillId="2" borderId="4" xfId="8" applyFont="1" applyFill="1" applyBorder="1" applyAlignment="1" applyProtection="1">
      <alignment horizontal="left" vertical="center" indent="1"/>
      <protection locked="0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8" fillId="5" borderId="2" xfId="9" applyFont="1" applyFill="1" applyBorder="1" applyAlignment="1">
      <alignment horizontal="right" vertical="center"/>
    </xf>
    <xf numFmtId="0" fontId="28" fillId="5" borderId="3" xfId="9" applyFont="1" applyFill="1" applyBorder="1" applyAlignment="1">
      <alignment horizontal="right" vertical="center"/>
    </xf>
    <xf numFmtId="0" fontId="71" fillId="0" borderId="0" xfId="6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75" fillId="0" borderId="0" xfId="6" applyFont="1" applyAlignment="1">
      <alignment horizontal="left" vertical="top" wrapText="1"/>
    </xf>
    <xf numFmtId="0" fontId="71" fillId="0" borderId="0" xfId="6" applyFont="1" applyAlignment="1">
      <alignment horizontal="left" vertical="top" wrapText="1" indent="3"/>
    </xf>
    <xf numFmtId="0" fontId="71" fillId="0" borderId="0" xfId="6" quotePrefix="1" applyFont="1" applyAlignment="1">
      <alignment horizontal="left" vertical="top" wrapText="1" indent="4"/>
    </xf>
    <xf numFmtId="0" fontId="71" fillId="0" borderId="0" xfId="6" applyFont="1" applyAlignment="1">
      <alignment horizontal="left" vertical="top" wrapText="1" indent="4"/>
    </xf>
    <xf numFmtId="0" fontId="75" fillId="0" borderId="0" xfId="14" applyFont="1" applyAlignment="1">
      <alignment horizontal="left" vertical="top" wrapText="1"/>
    </xf>
    <xf numFmtId="0" fontId="71" fillId="0" borderId="0" xfId="14" applyFont="1" applyAlignment="1">
      <alignment horizontal="left" vertical="top" wrapText="1" indent="2"/>
    </xf>
    <xf numFmtId="0" fontId="42" fillId="0" borderId="1" xfId="1" applyFont="1" applyFill="1" applyBorder="1" applyAlignment="1">
      <alignment horizontal="left" vertical="center"/>
    </xf>
    <xf numFmtId="0" fontId="77" fillId="0" borderId="1" xfId="1" applyFont="1" applyFill="1" applyBorder="1" applyAlignment="1">
      <alignment horizontal="left" vertical="center"/>
    </xf>
  </cellXfs>
  <cellStyles count="16">
    <cellStyle name="Гиперссылка 2" xfId="4" xr:uid="{D2DCD16F-F86E-4408-99FD-E1D53A3B5695}"/>
    <cellStyle name="Гиперссылка 3" xfId="5" xr:uid="{5EE56E24-6A45-463A-B262-633DBB7593AF}"/>
    <cellStyle name="Обычный" xfId="0" builtinId="0"/>
    <cellStyle name="Обычный 2 2" xfId="2" xr:uid="{367C18A2-9070-4882-BC79-851B044A86F5}"/>
    <cellStyle name="Обычный 2 2 2 2" xfId="6" xr:uid="{F6B62C33-A23B-467B-BE7B-C58846D36027}"/>
    <cellStyle name="Обычный 2 2 3" xfId="9" xr:uid="{B09D8635-800C-4515-A0FC-B88885D5F80C}"/>
    <cellStyle name="Обычный 2 3 3" xfId="11" xr:uid="{A46EBB13-D6DD-4AD0-8780-179478878536}"/>
    <cellStyle name="Обычный 2 4" xfId="7" xr:uid="{7DA638F5-C493-4F9E-9727-4A8ED77AD7F6}"/>
    <cellStyle name="Обычный 3 2" xfId="3" xr:uid="{3C2FC94A-BCC8-4A66-86BA-AF8028C4D7DA}"/>
    <cellStyle name="Обычный 3 2 2" xfId="12" xr:uid="{1EC6BC33-3093-4509-85A3-AD6EB6078ACB}"/>
    <cellStyle name="Обычный 3 2 2 2" xfId="14" xr:uid="{B0BB2D3D-2610-454D-BD19-97F5BBD1CDC5}"/>
    <cellStyle name="Обычный 3 3" xfId="15" xr:uid="{F37676A1-560C-46DB-B602-0EFE2BAF3CBB}"/>
    <cellStyle name="Обычный 4 2" xfId="13" xr:uid="{9F65BFBD-3EF9-49BB-9A97-F09CD4DFACD6}"/>
    <cellStyle name="Обычный 5" xfId="1" xr:uid="{7146A7DD-C3CB-4F7F-8C70-28C3948EE5A1}"/>
    <cellStyle name="Обычный 5 2 2" xfId="10" xr:uid="{382BCA77-E5DB-441D-9246-FF03A3E0F85C}"/>
    <cellStyle name="Обычный_Лист1 2" xfId="8" xr:uid="{DA15710C-0E17-4F68-9D0C-0B8070C65CEB}"/>
  </cellStyles>
  <dxfs count="9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622905</xdr:colOff>
      <xdr:row>0</xdr:row>
      <xdr:rowOff>127003</xdr:rowOff>
    </xdr:from>
    <xdr:to>
      <xdr:col>18</xdr:col>
      <xdr:colOff>17614</xdr:colOff>
      <xdr:row>5</xdr:row>
      <xdr:rowOff>171504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2FBB31-CC8F-48AE-A1C5-1EA94752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548" y="127003"/>
          <a:ext cx="1151394" cy="1151034"/>
        </a:xfrm>
        <a:prstGeom prst="rect">
          <a:avLst/>
        </a:prstGeom>
      </xdr:spPr>
    </xdr:pic>
    <xdr:clientData/>
  </xdr:twoCellAnchor>
  <xdr:twoCellAnchor>
    <xdr:from>
      <xdr:col>3</xdr:col>
      <xdr:colOff>90714</xdr:colOff>
      <xdr:row>1</xdr:row>
      <xdr:rowOff>163287</xdr:rowOff>
    </xdr:from>
    <xdr:to>
      <xdr:col>3</xdr:col>
      <xdr:colOff>2106214</xdr:colOff>
      <xdr:row>4</xdr:row>
      <xdr:rowOff>96762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2803557-2C6B-428E-BF90-A028F210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43" y="353787"/>
          <a:ext cx="2015500" cy="6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BE32C7-D8B0-4903-ABD3-EB03155E8A2E}"/>
            </a:ext>
          </a:extLst>
        </xdr:cNvPr>
        <xdr:cNvSpPr txBox="1"/>
      </xdr:nvSpPr>
      <xdr:spPr>
        <a:xfrm>
          <a:off x="253093" y="22151"/>
          <a:ext cx="9613446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C413C9B-44AB-4360-9B99-EFFBD5A28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62473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5CB3937-C0F0-4BDD-A553-E48FB98E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259300"/>
          <a:ext cx="2542145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F4AFB62-0194-4536-8B7D-365EF741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138571"/>
          <a:ext cx="3181763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454AC9C-3575-4496-87FE-80760E8F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92459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2C087A3-7FE9-489E-BF9D-1C52C63ED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79959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883FBD7-567A-46B1-9CB7-EF1CF55B5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788257"/>
          <a:ext cx="51768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2E24705-0631-4908-8790-A44C1243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880911"/>
          <a:ext cx="9584871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9F04F82-54B5-4E3F-91D0-135EE974F5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98061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9B71925-1318-4C3C-9C8C-271BCC33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83078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2638-DAF5-4B1D-9E12-784A40124203}">
  <sheetPr filterMode="1"/>
  <dimension ref="A1:Z437"/>
  <sheetViews>
    <sheetView showGridLines="0" tabSelected="1" zoomScale="90" zoomScaleNormal="90" workbookViewId="0">
      <selection activeCell="L29" sqref="L29"/>
    </sheetView>
  </sheetViews>
  <sheetFormatPr defaultColWidth="14.6640625" defaultRowHeight="15.6" outlineLevelCol="1"/>
  <cols>
    <col min="1" max="1" width="6.6640625" style="5" customWidth="1"/>
    <col min="2" max="2" width="11.33203125" style="7" hidden="1" customWidth="1" outlineLevel="1"/>
    <col min="3" max="3" width="5.109375" style="7" hidden="1" customWidth="1" outlineLevel="1"/>
    <col min="4" max="4" width="32" style="7" customWidth="1" collapsed="1"/>
    <col min="5" max="5" width="17.88671875" style="7" customWidth="1"/>
    <col min="6" max="6" width="15.44140625" style="9" customWidth="1"/>
    <col min="7" max="7" width="6.6640625" style="9" customWidth="1"/>
    <col min="8" max="8" width="7.5546875" style="7" customWidth="1"/>
    <col min="9" max="9" width="10.44140625" style="7" customWidth="1"/>
    <col min="10" max="10" width="8.109375" style="7" customWidth="1"/>
    <col min="11" max="11" width="9.5546875" style="7" customWidth="1"/>
    <col min="12" max="12" width="10.33203125" style="7" customWidth="1"/>
    <col min="13" max="13" width="8.109375" style="7" customWidth="1"/>
    <col min="14" max="14" width="15.33203125" style="7" customWidth="1"/>
    <col min="15" max="15" width="10.44140625" style="7" customWidth="1"/>
    <col min="16" max="16" width="13.77734375" style="7" customWidth="1"/>
    <col min="17" max="17" width="14.33203125" style="7" customWidth="1"/>
    <col min="18" max="18" width="10.33203125" style="7" customWidth="1"/>
    <col min="19" max="19" width="20.5546875" style="7" customWidth="1"/>
    <col min="20" max="20" width="15.33203125" style="7" customWidth="1"/>
    <col min="21" max="21" width="13.44140625" style="7" customWidth="1"/>
    <col min="22" max="22" width="12.6640625" style="9" customWidth="1"/>
    <col min="23" max="23" width="45.44140625" style="23" customWidth="1"/>
    <col min="24" max="24" width="67.6640625" style="7" customWidth="1"/>
    <col min="25" max="25" width="10.6640625" style="9" customWidth="1"/>
    <col min="26" max="26" width="14.6640625" style="7" customWidth="1"/>
    <col min="27" max="16384" width="14.6640625" style="7"/>
  </cols>
  <sheetData>
    <row r="1" spans="1:25">
      <c r="A1" s="162">
        <v>46062</v>
      </c>
    </row>
    <row r="2" spans="1:25" s="2" customFormat="1" ht="14.1" customHeight="1">
      <c r="A2" s="1"/>
      <c r="G2" s="3"/>
      <c r="H2" s="3"/>
      <c r="I2" s="3"/>
      <c r="J2" s="3"/>
      <c r="K2" s="3"/>
      <c r="S2" s="201" t="s">
        <v>0</v>
      </c>
      <c r="T2" s="201"/>
      <c r="W2" s="3"/>
      <c r="X2" s="4"/>
    </row>
    <row r="3" spans="1:25" ht="27.45" customHeight="1">
      <c r="B3" s="6"/>
      <c r="C3" s="6"/>
      <c r="E3" s="8"/>
      <c r="F3" s="8"/>
      <c r="G3" s="8"/>
      <c r="H3" s="8"/>
      <c r="I3" s="8"/>
      <c r="J3" s="6" t="s">
        <v>1</v>
      </c>
      <c r="K3" s="6"/>
      <c r="M3" s="8"/>
      <c r="N3" s="8"/>
      <c r="O3" s="8"/>
      <c r="P3" s="8"/>
      <c r="Q3" s="8"/>
      <c r="R3" s="8"/>
      <c r="S3" s="201"/>
      <c r="T3" s="201"/>
      <c r="U3" s="8"/>
      <c r="V3" s="8"/>
      <c r="W3" s="8"/>
    </row>
    <row r="4" spans="1:25" ht="15.75" customHeight="1">
      <c r="B4" s="6"/>
      <c r="C4" s="6"/>
      <c r="D4" s="10"/>
      <c r="E4" s="10"/>
      <c r="F4" s="11"/>
      <c r="G4" s="10"/>
      <c r="I4" s="12"/>
      <c r="J4" s="12" t="s">
        <v>2</v>
      </c>
      <c r="K4" s="12"/>
      <c r="M4" s="11"/>
      <c r="N4" s="11"/>
      <c r="O4" s="11"/>
      <c r="P4" s="11"/>
      <c r="Q4" s="11"/>
      <c r="R4" s="13"/>
      <c r="S4" s="201"/>
      <c r="T4" s="201"/>
      <c r="U4" s="13"/>
      <c r="V4" s="13"/>
      <c r="W4" s="13"/>
    </row>
    <row r="5" spans="1:25" ht="15.75" customHeight="1">
      <c r="B5" s="6"/>
      <c r="C5" s="6"/>
      <c r="D5" s="14"/>
      <c r="E5" s="14"/>
      <c r="F5" s="14"/>
      <c r="G5" s="14"/>
      <c r="H5" s="202" t="s">
        <v>3</v>
      </c>
      <c r="I5" s="202"/>
      <c r="J5" s="202"/>
      <c r="K5" s="202"/>
      <c r="L5" s="202"/>
      <c r="M5" s="16"/>
      <c r="N5" s="16"/>
      <c r="O5" s="16"/>
      <c r="P5" s="16"/>
      <c r="Q5" s="15"/>
      <c r="S5" s="17" t="s">
        <v>4</v>
      </c>
      <c r="T5" s="18"/>
      <c r="U5" s="18"/>
      <c r="V5" s="13"/>
      <c r="W5" s="13"/>
      <c r="X5" s="9"/>
      <c r="Y5" s="7"/>
    </row>
    <row r="6" spans="1:25" ht="15.75" customHeight="1">
      <c r="B6" s="6"/>
      <c r="C6" s="6"/>
      <c r="D6" s="14"/>
      <c r="E6" s="14"/>
      <c r="F6" s="14"/>
      <c r="G6" s="14"/>
      <c r="H6" s="19"/>
      <c r="I6" s="20"/>
      <c r="J6" s="21" t="s">
        <v>5</v>
      </c>
      <c r="K6" s="21"/>
      <c r="L6" s="22" t="s">
        <v>6</v>
      </c>
      <c r="O6" s="18"/>
      <c r="Q6" s="13"/>
      <c r="R6" s="13"/>
      <c r="S6" s="13"/>
      <c r="T6" s="13"/>
      <c r="U6" s="13"/>
      <c r="W6" s="9"/>
      <c r="X6" s="9"/>
      <c r="Y6" s="7"/>
    </row>
    <row r="7" spans="1:25" ht="11.1" customHeight="1"/>
    <row r="8" spans="1:25" ht="15.75" customHeight="1">
      <c r="D8" s="24" t="s">
        <v>7</v>
      </c>
      <c r="E8" s="25"/>
      <c r="F8" s="26"/>
      <c r="G8" s="26"/>
      <c r="H8" s="27"/>
      <c r="I8" s="27"/>
      <c r="J8" s="27"/>
      <c r="K8" s="27"/>
      <c r="L8" s="28"/>
      <c r="M8" s="28"/>
      <c r="N8" s="28"/>
      <c r="O8" s="203">
        <v>100.04510000000001</v>
      </c>
      <c r="P8" s="204"/>
      <c r="Q8" s="205" t="s">
        <v>8</v>
      </c>
      <c r="R8" s="206"/>
      <c r="S8" s="206"/>
      <c r="T8" s="29"/>
      <c r="V8" s="7"/>
      <c r="W8" s="7"/>
    </row>
    <row r="9" spans="1:25" ht="15.75" customHeight="1">
      <c r="D9" s="30" t="s">
        <v>986</v>
      </c>
      <c r="E9" s="25"/>
      <c r="F9" s="26"/>
      <c r="G9" s="26"/>
      <c r="H9" s="27"/>
      <c r="I9" s="27"/>
      <c r="J9" s="27"/>
      <c r="K9" s="27"/>
      <c r="L9" s="28"/>
      <c r="M9" s="28"/>
      <c r="N9" s="28"/>
      <c r="O9" s="207" t="s">
        <v>9</v>
      </c>
      <c r="P9" s="208"/>
      <c r="Q9" s="31" t="s">
        <v>10</v>
      </c>
      <c r="R9" s="29"/>
      <c r="S9" s="29"/>
      <c r="T9" s="29"/>
      <c r="V9" s="7"/>
      <c r="W9" s="7"/>
    </row>
    <row r="10" spans="1:25" ht="15.75" customHeight="1">
      <c r="D10" s="30" t="s">
        <v>11</v>
      </c>
      <c r="E10" s="24"/>
      <c r="F10" s="26"/>
      <c r="G10" s="26"/>
      <c r="H10" s="27"/>
      <c r="I10" s="27"/>
      <c r="J10" s="27"/>
      <c r="K10" s="27"/>
      <c r="L10" s="28"/>
      <c r="M10" s="28"/>
      <c r="N10" s="28"/>
      <c r="O10" s="199" t="s">
        <v>12</v>
      </c>
      <c r="P10" s="200"/>
      <c r="Q10" s="173" t="s">
        <v>13</v>
      </c>
      <c r="R10" s="174"/>
      <c r="S10" s="174"/>
      <c r="T10" s="32"/>
      <c r="V10" s="7"/>
      <c r="W10" s="7"/>
    </row>
    <row r="11" spans="1:25" ht="15.75" customHeight="1">
      <c r="D11" s="30" t="s">
        <v>14</v>
      </c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190">
        <f>SUM(L29:L429)</f>
        <v>0</v>
      </c>
      <c r="P11" s="191"/>
      <c r="Q11" s="173" t="s">
        <v>15</v>
      </c>
      <c r="R11" s="174"/>
      <c r="S11" s="174"/>
      <c r="T11" s="32"/>
      <c r="V11" s="7"/>
      <c r="W11" s="7"/>
      <c r="Y11" s="7"/>
    </row>
    <row r="12" spans="1:25" ht="15.75" customHeight="1">
      <c r="D12" s="30" t="s">
        <v>16</v>
      </c>
      <c r="E12" s="30"/>
      <c r="F12" s="26"/>
      <c r="G12" s="26"/>
      <c r="H12" s="26"/>
      <c r="I12" s="26"/>
      <c r="J12" s="26"/>
      <c r="K12" s="26"/>
      <c r="L12" s="26"/>
      <c r="M12" s="26"/>
      <c r="N12" s="26"/>
      <c r="O12" s="192"/>
      <c r="P12" s="192"/>
      <c r="Q12" s="174"/>
      <c r="R12" s="174"/>
      <c r="S12" s="174"/>
      <c r="T12" s="32"/>
      <c r="V12" s="7"/>
      <c r="W12" s="7"/>
      <c r="Y12" s="7"/>
    </row>
    <row r="13" spans="1:25" ht="15.45" customHeight="1">
      <c r="D13" s="33" t="s">
        <v>17</v>
      </c>
      <c r="E13" s="30"/>
      <c r="F13" s="26"/>
      <c r="G13" s="26"/>
      <c r="H13" s="26"/>
      <c r="I13" s="26"/>
      <c r="J13" s="26"/>
      <c r="K13" s="26"/>
      <c r="L13" s="26"/>
      <c r="M13" s="26"/>
      <c r="N13" s="26"/>
      <c r="O13" s="193"/>
      <c r="P13" s="193"/>
      <c r="Q13" s="174"/>
      <c r="R13" s="174"/>
      <c r="S13" s="174"/>
      <c r="T13" s="32"/>
      <c r="V13" s="7"/>
      <c r="W13" s="7"/>
      <c r="Y13" s="7"/>
    </row>
    <row r="14" spans="1:25" ht="31.35" customHeight="1">
      <c r="D14" s="33" t="s">
        <v>18</v>
      </c>
      <c r="E14" s="30"/>
      <c r="F14" s="26"/>
      <c r="G14" s="26"/>
      <c r="H14" s="26"/>
      <c r="I14" s="26"/>
      <c r="J14" s="26"/>
      <c r="K14" s="26"/>
      <c r="L14" s="26"/>
      <c r="M14" s="26"/>
      <c r="N14" s="26"/>
      <c r="O14" s="194" t="s">
        <v>19</v>
      </c>
      <c r="P14" s="194"/>
      <c r="Q14" s="194" t="s">
        <v>20</v>
      </c>
      <c r="R14" s="194"/>
      <c r="S14" s="9"/>
      <c r="T14" s="9"/>
      <c r="V14" s="7"/>
      <c r="W14" s="7"/>
      <c r="Y14" s="7"/>
    </row>
    <row r="15" spans="1:25" ht="15.75" customHeight="1">
      <c r="D15" s="24" t="s">
        <v>21</v>
      </c>
      <c r="E15" s="30"/>
      <c r="F15" s="26"/>
      <c r="G15" s="26"/>
      <c r="H15" s="26"/>
      <c r="I15" s="26"/>
      <c r="J15" s="26"/>
      <c r="K15" s="26"/>
      <c r="L15" s="26"/>
      <c r="M15" s="26"/>
      <c r="N15" s="26"/>
      <c r="O15" s="195">
        <f>SUMIF(C29:C429,"евро",N29:N429)</f>
        <v>0</v>
      </c>
      <c r="P15" s="196"/>
      <c r="Q15" s="197">
        <f>SUMIF(C29:C429,"руб",Q29:Q429)</f>
        <v>0</v>
      </c>
      <c r="R15" s="198"/>
      <c r="S15" s="173" t="s">
        <v>22</v>
      </c>
      <c r="T15" s="174"/>
      <c r="U15" s="174"/>
      <c r="V15" s="174"/>
      <c r="W15" s="7"/>
      <c r="Y15" s="7"/>
    </row>
    <row r="16" spans="1:25" ht="15.75" customHeight="1">
      <c r="D16" s="34" t="s">
        <v>23</v>
      </c>
      <c r="E16" s="35"/>
      <c r="F16" s="36"/>
      <c r="G16" s="36"/>
      <c r="H16" s="36"/>
      <c r="I16" s="36"/>
      <c r="J16" s="36"/>
      <c r="K16" s="36"/>
      <c r="L16" s="36"/>
      <c r="M16" s="36"/>
      <c r="N16" s="36"/>
      <c r="O16" s="184">
        <f>SUMIF(C29:C429,"евро",O29:O429)</f>
        <v>0</v>
      </c>
      <c r="P16" s="185"/>
      <c r="Q16" s="186">
        <f>SUMIF(C29:C429,"руб",R29:R429)</f>
        <v>0</v>
      </c>
      <c r="R16" s="187"/>
      <c r="S16" s="173" t="s">
        <v>24</v>
      </c>
      <c r="T16" s="174"/>
      <c r="U16" s="174"/>
      <c r="V16" s="174"/>
      <c r="W16" s="7"/>
      <c r="Y16" s="7"/>
    </row>
    <row r="17" spans="1:26" ht="15.75" customHeight="1"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184">
        <f>O15+O16</f>
        <v>0</v>
      </c>
      <c r="P17" s="185"/>
      <c r="Q17" s="186">
        <f>Q15+Q16</f>
        <v>0</v>
      </c>
      <c r="R17" s="187"/>
      <c r="S17" s="173" t="s">
        <v>25</v>
      </c>
      <c r="T17" s="174"/>
      <c r="U17" s="174"/>
      <c r="V17" s="174"/>
      <c r="W17" s="7"/>
      <c r="Y17" s="7"/>
    </row>
    <row r="18" spans="1:26" ht="15.75" customHeight="1">
      <c r="D18" s="37" t="s">
        <v>26</v>
      </c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188">
        <f>IF(O10="Торф+пленка",SUMIFS(L29:L429,C29:C429,"евро",F29:F429,"ОКС*")*0.8,0)</f>
        <v>0</v>
      </c>
      <c r="P18" s="189"/>
      <c r="Q18" s="186">
        <f>IF(O10="Торф+пленка",SUMIFS(L29:L429,C29:C429,"руб",F29:F429,"ОКС*")*80,0)</f>
        <v>0</v>
      </c>
      <c r="R18" s="187"/>
      <c r="S18" s="173" t="s">
        <v>27</v>
      </c>
      <c r="T18" s="174"/>
      <c r="U18" s="174"/>
      <c r="V18" s="174"/>
      <c r="W18" s="7"/>
      <c r="Y18" s="7"/>
    </row>
    <row r="19" spans="1:26" ht="15.75" customHeight="1">
      <c r="D19" s="37" t="s">
        <v>28</v>
      </c>
      <c r="E19" s="24"/>
      <c r="F19" s="26"/>
      <c r="G19" s="26"/>
      <c r="H19" s="26"/>
      <c r="I19" s="26"/>
      <c r="J19" s="26"/>
      <c r="K19" s="26"/>
      <c r="L19" s="26"/>
      <c r="M19" s="26"/>
      <c r="N19" s="26"/>
      <c r="O19" s="170" t="str">
        <f>IF((O15+Q15/O8)&gt;=10000,"-5%",IF((O15+Q15/O8)&gt;=7000,"-4%",IF((O15+Q15/O8)&gt;=5000,"-3%",IF((O15+Q15/O8)&gt;=4000,"-2%",IF((O15+Q15/O8)&gt;=2000,"-1%",IF((O15+Q15/O8)&gt;=600,"0%",IF((O15+Q15/O8)&gt;0,"+10%","-     %")))))))</f>
        <v>-     %</v>
      </c>
      <c r="P19" s="171"/>
      <c r="Q19" s="171"/>
      <c r="R19" s="172"/>
      <c r="S19" s="173" t="s">
        <v>29</v>
      </c>
      <c r="T19" s="174"/>
      <c r="U19" s="174"/>
      <c r="V19" s="174"/>
      <c r="W19" s="7"/>
      <c r="Y19" s="7"/>
    </row>
    <row r="20" spans="1:26" ht="15.75" customHeight="1">
      <c r="E20" s="34"/>
      <c r="F20" s="26"/>
      <c r="G20" s="26"/>
      <c r="H20" s="26"/>
      <c r="I20" s="26"/>
      <c r="J20" s="26"/>
      <c r="K20" s="26"/>
      <c r="L20" s="26"/>
      <c r="M20" s="26"/>
      <c r="N20" s="26"/>
      <c r="O20" s="175" t="str">
        <f>IF(O19="-     %","-     € ",O15+O15*O19+O16+O18)</f>
        <v xml:space="preserve">-     € </v>
      </c>
      <c r="P20" s="176"/>
      <c r="Q20" s="177" t="str">
        <f>IF(O19="-     %","-     ₽ ",Q15+Q15*O19+Q16+Q18)</f>
        <v xml:space="preserve">-     ₽ </v>
      </c>
      <c r="R20" s="178"/>
      <c r="S20" s="179" t="s">
        <v>30</v>
      </c>
      <c r="T20" s="180"/>
      <c r="U20" s="180"/>
      <c r="V20" s="180"/>
      <c r="W20" s="7"/>
      <c r="Y20" s="7"/>
    </row>
    <row r="21" spans="1:26" ht="15.75" customHeight="1">
      <c r="D21" s="30" t="s">
        <v>31</v>
      </c>
      <c r="E21" s="37"/>
      <c r="F21" s="26"/>
      <c r="G21" s="26"/>
      <c r="H21" s="26"/>
      <c r="I21" s="26"/>
      <c r="J21" s="26"/>
      <c r="K21" s="26"/>
      <c r="L21" s="26"/>
      <c r="M21" s="26"/>
      <c r="N21" s="26"/>
      <c r="O21" s="181" t="str">
        <f>IF(O19="-     %","-     ₽ ",O20*O8+Q20)</f>
        <v xml:space="preserve">-     ₽ </v>
      </c>
      <c r="P21" s="182"/>
      <c r="Q21" s="182"/>
      <c r="R21" s="183"/>
      <c r="S21" s="180" t="s">
        <v>32</v>
      </c>
      <c r="T21" s="180"/>
      <c r="U21" s="180"/>
      <c r="V21" s="180"/>
      <c r="W21" s="7"/>
      <c r="Y21" s="7"/>
    </row>
    <row r="22" spans="1:26" ht="15.75" customHeight="1">
      <c r="D22" s="38" t="s">
        <v>33</v>
      </c>
      <c r="E22" s="3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39"/>
      <c r="S22" s="40"/>
      <c r="T22" s="40"/>
      <c r="U22" s="40"/>
      <c r="V22" s="41"/>
      <c r="W22" s="7"/>
      <c r="Y22" s="7"/>
    </row>
    <row r="23" spans="1:26" ht="15.75" customHeight="1">
      <c r="D23" s="42" t="s">
        <v>34</v>
      </c>
      <c r="E23" s="37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9"/>
      <c r="S23" s="40"/>
      <c r="T23" s="40"/>
      <c r="U23" s="40"/>
      <c r="V23" s="41"/>
      <c r="W23" s="7"/>
      <c r="Y23" s="7"/>
    </row>
    <row r="24" spans="1:26" ht="11.55" customHeight="1">
      <c r="D24" s="25"/>
      <c r="E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9"/>
      <c r="S24" s="40"/>
      <c r="T24" s="40"/>
      <c r="U24" s="40"/>
      <c r="V24" s="41"/>
      <c r="W24" s="41"/>
    </row>
    <row r="25" spans="1:26" ht="57" customHeight="1">
      <c r="D25" s="169" t="s">
        <v>35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39"/>
      <c r="P25" s="39"/>
      <c r="Q25" s="39"/>
      <c r="R25" s="39"/>
      <c r="S25" s="40"/>
      <c r="T25" s="40"/>
      <c r="U25" s="40"/>
      <c r="V25" s="41"/>
      <c r="W25" s="41"/>
    </row>
    <row r="26" spans="1:26" ht="15" customHeight="1">
      <c r="A26" s="43"/>
      <c r="D26" s="44"/>
      <c r="E26" s="44"/>
      <c r="G26" s="45"/>
      <c r="H26" s="39"/>
      <c r="I26" s="39"/>
      <c r="J26" s="39"/>
      <c r="K26" s="39"/>
      <c r="L26" s="46"/>
      <c r="M26" s="46"/>
      <c r="N26" s="46"/>
      <c r="O26" s="46"/>
      <c r="P26" s="46"/>
      <c r="Q26" s="47"/>
      <c r="R26" s="47"/>
      <c r="S26" s="48"/>
      <c r="T26" s="48"/>
      <c r="W26" s="49"/>
    </row>
    <row r="27" spans="1:26" ht="15" customHeight="1">
      <c r="A27" s="43"/>
      <c r="D27" s="44"/>
      <c r="E27" s="44"/>
      <c r="G27" s="45"/>
      <c r="H27" s="39"/>
      <c r="I27" s="39"/>
      <c r="J27" s="39"/>
      <c r="K27" s="39"/>
      <c r="L27" s="39"/>
      <c r="M27" s="39"/>
      <c r="N27" s="46"/>
      <c r="O27" s="46"/>
      <c r="P27" s="46"/>
      <c r="Q27" s="47"/>
      <c r="R27" s="47"/>
      <c r="S27" s="48"/>
      <c r="T27" s="48"/>
      <c r="W27" s="49"/>
    </row>
    <row r="28" spans="1:26" ht="45" customHeight="1">
      <c r="A28" s="50"/>
      <c r="B28" s="51" t="s">
        <v>36</v>
      </c>
      <c r="C28" s="51"/>
      <c r="D28" s="52"/>
      <c r="E28" s="53"/>
      <c r="F28" s="52" t="s">
        <v>37</v>
      </c>
      <c r="G28" s="52" t="s">
        <v>38</v>
      </c>
      <c r="H28" s="54" t="s">
        <v>39</v>
      </c>
      <c r="I28" s="54" t="s">
        <v>40</v>
      </c>
      <c r="J28" s="54" t="s">
        <v>41</v>
      </c>
      <c r="K28" s="163" t="s">
        <v>974</v>
      </c>
      <c r="L28" s="52" t="s">
        <v>42</v>
      </c>
      <c r="M28" s="52" t="s">
        <v>43</v>
      </c>
      <c r="N28" s="52" t="s">
        <v>44</v>
      </c>
      <c r="O28" s="52" t="s">
        <v>45</v>
      </c>
      <c r="P28" s="55" t="s">
        <v>46</v>
      </c>
      <c r="Q28" s="52" t="s">
        <v>47</v>
      </c>
      <c r="R28" s="52" t="s">
        <v>48</v>
      </c>
      <c r="S28" s="55" t="s">
        <v>49</v>
      </c>
      <c r="T28" s="55" t="s">
        <v>50</v>
      </c>
      <c r="U28" s="52" t="s">
        <v>51</v>
      </c>
      <c r="V28" s="52" t="s">
        <v>52</v>
      </c>
      <c r="W28" s="52" t="s">
        <v>53</v>
      </c>
      <c r="Y28" s="9" t="s">
        <v>54</v>
      </c>
    </row>
    <row r="29" spans="1:26" s="73" customFormat="1" ht="15.6" customHeight="1">
      <c r="A29" s="50"/>
      <c r="B29" s="164" t="s">
        <v>55</v>
      </c>
      <c r="C29" s="56" t="s">
        <v>56</v>
      </c>
      <c r="D29" s="57" t="s">
        <v>57</v>
      </c>
      <c r="E29" s="58"/>
      <c r="F29" s="57" t="s">
        <v>58</v>
      </c>
      <c r="G29" s="59" t="s">
        <v>59</v>
      </c>
      <c r="H29" s="60">
        <v>2.75</v>
      </c>
      <c r="I29" s="61">
        <f>H29*$O$8</f>
        <v>275.12402500000002</v>
      </c>
      <c r="J29" s="62">
        <v>25</v>
      </c>
      <c r="K29" s="167" t="s">
        <v>983</v>
      </c>
      <c r="L29" s="63"/>
      <c r="M29" s="64" t="str">
        <f>IF(L29="","-",L29/200)</f>
        <v>-</v>
      </c>
      <c r="N29" s="65">
        <f>H29*L29</f>
        <v>0</v>
      </c>
      <c r="O29" s="65">
        <f>IF(L29&lt;50,H29*L29*0.05,0)</f>
        <v>0</v>
      </c>
      <c r="P29" s="66">
        <f t="shared" ref="P29:P93" si="0">N29+O29</f>
        <v>0</v>
      </c>
      <c r="Q29" s="67">
        <f>L29*I29</f>
        <v>0</v>
      </c>
      <c r="R29" s="67">
        <f>IF(L29&lt;50,I29*L29*0.05,0)</f>
        <v>0</v>
      </c>
      <c r="S29" s="68">
        <f t="shared" ref="S29:S93" si="1">Q29+R29</f>
        <v>0</v>
      </c>
      <c r="T29" s="69" t="s">
        <v>956</v>
      </c>
      <c r="U29" s="159" t="s">
        <v>694</v>
      </c>
      <c r="V29" s="159" t="s">
        <v>695</v>
      </c>
      <c r="W29" s="159" t="s">
        <v>696</v>
      </c>
      <c r="X29" s="71" t="s">
        <v>54</v>
      </c>
      <c r="Y29" s="72"/>
      <c r="Z29" s="72"/>
    </row>
    <row r="30" spans="1:26" s="73" customFormat="1" ht="15.6" customHeight="1">
      <c r="A30" s="50"/>
      <c r="B30" s="164" t="s">
        <v>60</v>
      </c>
      <c r="C30" s="56" t="s">
        <v>56</v>
      </c>
      <c r="D30" s="57" t="s">
        <v>57</v>
      </c>
      <c r="E30" s="74" t="s">
        <v>61</v>
      </c>
      <c r="F30" s="57" t="s">
        <v>62</v>
      </c>
      <c r="G30" s="59" t="s">
        <v>59</v>
      </c>
      <c r="H30" s="60">
        <v>2.4500000000000002</v>
      </c>
      <c r="I30" s="61">
        <f>H30*$O$8</f>
        <v>245.11049500000004</v>
      </c>
      <c r="J30" s="62">
        <v>25</v>
      </c>
      <c r="K30" s="166" t="s">
        <v>985</v>
      </c>
      <c r="L30" s="63"/>
      <c r="M30" s="64" t="str">
        <f>IF(L30="","-",L30/200)</f>
        <v>-</v>
      </c>
      <c r="N30" s="65">
        <f>H30*L30</f>
        <v>0</v>
      </c>
      <c r="O30" s="65">
        <f>IF(L30&lt;50,H30*L30*0.05,0)</f>
        <v>0</v>
      </c>
      <c r="P30" s="66">
        <f t="shared" si="0"/>
        <v>0</v>
      </c>
      <c r="Q30" s="67">
        <f>L30*I30</f>
        <v>0</v>
      </c>
      <c r="R30" s="67">
        <f>IF(L30&lt;50,I30*L30*0.05,0)</f>
        <v>0</v>
      </c>
      <c r="S30" s="68">
        <f t="shared" si="1"/>
        <v>0</v>
      </c>
      <c r="T30" s="69" t="s">
        <v>956</v>
      </c>
      <c r="U30" s="56" t="s">
        <v>694</v>
      </c>
      <c r="V30" s="56" t="s">
        <v>695</v>
      </c>
      <c r="W30" s="70" t="s">
        <v>696</v>
      </c>
      <c r="X30" s="71"/>
      <c r="Y30" s="72"/>
      <c r="Z30" s="72"/>
    </row>
    <row r="31" spans="1:26" s="73" customFormat="1" ht="15.6" hidden="1" customHeight="1">
      <c r="A31" s="142"/>
      <c r="B31" s="165" t="s">
        <v>63</v>
      </c>
      <c r="C31" s="143" t="s">
        <v>64</v>
      </c>
      <c r="D31" s="144" t="s">
        <v>57</v>
      </c>
      <c r="E31" s="145"/>
      <c r="F31" s="144" t="s">
        <v>65</v>
      </c>
      <c r="G31" s="146" t="s">
        <v>66</v>
      </c>
      <c r="H31" s="147">
        <f>I31/$O$8</f>
        <v>1.9891029145855219</v>
      </c>
      <c r="I31" s="148">
        <v>199</v>
      </c>
      <c r="J31" s="149">
        <v>24</v>
      </c>
      <c r="K31" s="146" t="s">
        <v>982</v>
      </c>
      <c r="L31" s="150"/>
      <c r="M31" s="151" t="str">
        <f>IF(L31="","-",L31/J31)</f>
        <v>-</v>
      </c>
      <c r="N31" s="152">
        <f>H31*L31</f>
        <v>0</v>
      </c>
      <c r="O31" s="152">
        <v>0</v>
      </c>
      <c r="P31" s="153">
        <f>N31+O31</f>
        <v>0</v>
      </c>
      <c r="Q31" s="154">
        <f>L31*I31</f>
        <v>0</v>
      </c>
      <c r="R31" s="154">
        <v>0</v>
      </c>
      <c r="S31" s="155">
        <f>Q31+R31</f>
        <v>0</v>
      </c>
      <c r="T31" s="160" t="s">
        <v>956</v>
      </c>
      <c r="U31" s="143" t="s">
        <v>694</v>
      </c>
      <c r="V31" s="143" t="s">
        <v>695</v>
      </c>
      <c r="W31" s="161" t="s">
        <v>696</v>
      </c>
      <c r="X31" s="156"/>
    </row>
    <row r="32" spans="1:26" s="73" customFormat="1" ht="15.6" customHeight="1">
      <c r="A32" s="50"/>
      <c r="B32" s="164" t="s">
        <v>67</v>
      </c>
      <c r="C32" s="56" t="s">
        <v>56</v>
      </c>
      <c r="D32" s="57" t="s">
        <v>57</v>
      </c>
      <c r="E32" s="58"/>
      <c r="F32" s="57" t="s">
        <v>65</v>
      </c>
      <c r="G32" s="59" t="s">
        <v>59</v>
      </c>
      <c r="H32" s="60">
        <v>2.69</v>
      </c>
      <c r="I32" s="61">
        <f>H32*$O$8</f>
        <v>269.12131900000003</v>
      </c>
      <c r="J32" s="62">
        <v>40</v>
      </c>
      <c r="K32" s="168" t="s">
        <v>984</v>
      </c>
      <c r="L32" s="63"/>
      <c r="M32" s="64" t="str">
        <f>IF(L32="","-",L32/J32)</f>
        <v>-</v>
      </c>
      <c r="N32" s="65">
        <f>H32*L32</f>
        <v>0</v>
      </c>
      <c r="O32" s="65">
        <v>0</v>
      </c>
      <c r="P32" s="66">
        <f t="shared" si="0"/>
        <v>0</v>
      </c>
      <c r="Q32" s="67">
        <f>L32*I32</f>
        <v>0</v>
      </c>
      <c r="R32" s="67">
        <v>0</v>
      </c>
      <c r="S32" s="68">
        <f t="shared" si="1"/>
        <v>0</v>
      </c>
      <c r="T32" s="69" t="s">
        <v>956</v>
      </c>
      <c r="U32" s="56" t="s">
        <v>694</v>
      </c>
      <c r="V32" s="56" t="s">
        <v>695</v>
      </c>
      <c r="W32" s="70" t="s">
        <v>696</v>
      </c>
      <c r="X32" s="71"/>
      <c r="Y32" s="72"/>
      <c r="Z32" s="72"/>
    </row>
    <row r="33" spans="1:26" s="73" customFormat="1" ht="15.6" customHeight="1">
      <c r="A33" s="50"/>
      <c r="B33" s="164" t="s">
        <v>68</v>
      </c>
      <c r="C33" s="56" t="s">
        <v>56</v>
      </c>
      <c r="D33" s="57" t="s">
        <v>69</v>
      </c>
      <c r="E33" s="58"/>
      <c r="F33" s="57" t="s">
        <v>58</v>
      </c>
      <c r="G33" s="59" t="s">
        <v>59</v>
      </c>
      <c r="H33" s="60">
        <v>2.81</v>
      </c>
      <c r="I33" s="61">
        <f>H33*$O$8</f>
        <v>281.12673100000001</v>
      </c>
      <c r="J33" s="62">
        <v>25</v>
      </c>
      <c r="K33" s="166" t="s">
        <v>985</v>
      </c>
      <c r="L33" s="63"/>
      <c r="M33" s="64" t="str">
        <f>IF(L33="","-",L33/200)</f>
        <v>-</v>
      </c>
      <c r="N33" s="65">
        <f>H33*L33</f>
        <v>0</v>
      </c>
      <c r="O33" s="65">
        <f>IF(L33&lt;50,H33*L33*0.05,0)</f>
        <v>0</v>
      </c>
      <c r="P33" s="66">
        <f t="shared" si="0"/>
        <v>0</v>
      </c>
      <c r="Q33" s="67">
        <f>L33*I33</f>
        <v>0</v>
      </c>
      <c r="R33" s="67">
        <f>IF(L33&lt;50,I33*L33*0.05,0)</f>
        <v>0</v>
      </c>
      <c r="S33" s="68">
        <f t="shared" si="1"/>
        <v>0</v>
      </c>
      <c r="T33" s="69" t="s">
        <v>956</v>
      </c>
      <c r="U33" s="56" t="s">
        <v>694</v>
      </c>
      <c r="V33" s="56" t="s">
        <v>695</v>
      </c>
      <c r="W33" s="70" t="s">
        <v>697</v>
      </c>
      <c r="X33" s="71"/>
      <c r="Y33" s="72"/>
      <c r="Z33" s="72"/>
    </row>
    <row r="34" spans="1:26" s="73" customFormat="1" ht="15.6" customHeight="1">
      <c r="A34" s="50"/>
      <c r="B34" s="164" t="s">
        <v>70</v>
      </c>
      <c r="C34" s="56" t="s">
        <v>56</v>
      </c>
      <c r="D34" s="57" t="s">
        <v>69</v>
      </c>
      <c r="E34" s="58"/>
      <c r="F34" s="57" t="s">
        <v>62</v>
      </c>
      <c r="G34" s="59" t="s">
        <v>59</v>
      </c>
      <c r="H34" s="60">
        <v>3.45</v>
      </c>
      <c r="I34" s="61">
        <f>H34*$O$8</f>
        <v>345.15559500000006</v>
      </c>
      <c r="J34" s="62">
        <v>25</v>
      </c>
      <c r="K34" s="166" t="s">
        <v>985</v>
      </c>
      <c r="L34" s="63"/>
      <c r="M34" s="64" t="str">
        <f>IF(L34="","-",L34/200)</f>
        <v>-</v>
      </c>
      <c r="N34" s="65">
        <f>H34*L34</f>
        <v>0</v>
      </c>
      <c r="O34" s="65">
        <f>IF(L34&lt;50,H34*L34*0.05,0)</f>
        <v>0</v>
      </c>
      <c r="P34" s="66">
        <f t="shared" si="0"/>
        <v>0</v>
      </c>
      <c r="Q34" s="67">
        <f>L34*I34</f>
        <v>0</v>
      </c>
      <c r="R34" s="67">
        <f>IF(L34&lt;50,I34*L34*0.05,0)</f>
        <v>0</v>
      </c>
      <c r="S34" s="68">
        <f t="shared" si="1"/>
        <v>0</v>
      </c>
      <c r="T34" s="69" t="s">
        <v>956</v>
      </c>
      <c r="U34" s="56" t="s">
        <v>694</v>
      </c>
      <c r="V34" s="56" t="s">
        <v>695</v>
      </c>
      <c r="W34" s="70" t="s">
        <v>697</v>
      </c>
      <c r="X34" s="71"/>
      <c r="Y34" s="72"/>
      <c r="Z34" s="72"/>
    </row>
    <row r="35" spans="1:26" s="73" customFormat="1" ht="15.6" hidden="1" customHeight="1">
      <c r="A35" s="142"/>
      <c r="B35" s="165" t="s">
        <v>71</v>
      </c>
      <c r="C35" s="143" t="s">
        <v>56</v>
      </c>
      <c r="D35" s="144" t="s">
        <v>72</v>
      </c>
      <c r="E35" s="145"/>
      <c r="F35" s="144" t="s">
        <v>58</v>
      </c>
      <c r="G35" s="146" t="s">
        <v>59</v>
      </c>
      <c r="H35" s="157">
        <v>3.8</v>
      </c>
      <c r="I35" s="158">
        <f>H35*$O$8</f>
        <v>380.17138</v>
      </c>
      <c r="J35" s="149">
        <v>25</v>
      </c>
      <c r="K35" s="146" t="s">
        <v>982</v>
      </c>
      <c r="L35" s="150"/>
      <c r="M35" s="151" t="str">
        <f>IF(L35="","-",L35/200)</f>
        <v>-</v>
      </c>
      <c r="N35" s="152">
        <f>H35*L35</f>
        <v>0</v>
      </c>
      <c r="O35" s="152">
        <f>IF(L35&lt;50,H35*L35*0.05,0)</f>
        <v>0</v>
      </c>
      <c r="P35" s="153">
        <f t="shared" si="0"/>
        <v>0</v>
      </c>
      <c r="Q35" s="154">
        <f>L35*I35</f>
        <v>0</v>
      </c>
      <c r="R35" s="154">
        <f>IF(L35&lt;50,I35*L35*0.05,0)</f>
        <v>0</v>
      </c>
      <c r="S35" s="155">
        <f t="shared" si="1"/>
        <v>0</v>
      </c>
      <c r="T35" s="160" t="s">
        <v>957</v>
      </c>
      <c r="U35" s="143" t="s">
        <v>698</v>
      </c>
      <c r="V35" s="143" t="s">
        <v>699</v>
      </c>
      <c r="W35" s="161" t="s">
        <v>700</v>
      </c>
      <c r="X35" s="156"/>
    </row>
    <row r="36" spans="1:26" s="73" customFormat="1" ht="15.6" customHeight="1">
      <c r="A36" s="50"/>
      <c r="B36" s="164" t="s">
        <v>73</v>
      </c>
      <c r="C36" s="56" t="s">
        <v>64</v>
      </c>
      <c r="D36" s="57" t="s">
        <v>72</v>
      </c>
      <c r="E36" s="58"/>
      <c r="F36" s="57" t="s">
        <v>58</v>
      </c>
      <c r="G36" s="59" t="s">
        <v>59</v>
      </c>
      <c r="H36" s="75">
        <f>I36/$O$8</f>
        <v>3.7982869725753683</v>
      </c>
      <c r="I36" s="76">
        <v>380</v>
      </c>
      <c r="J36" s="62">
        <v>25</v>
      </c>
      <c r="K36" s="168" t="s">
        <v>984</v>
      </c>
      <c r="L36" s="63"/>
      <c r="M36" s="64" t="str">
        <f>IF(L36="","-",L36/200)</f>
        <v>-</v>
      </c>
      <c r="N36" s="65">
        <f>H36*L36</f>
        <v>0</v>
      </c>
      <c r="O36" s="65">
        <f>IF(L36&lt;50,H36*L36*0.05,0)</f>
        <v>0</v>
      </c>
      <c r="P36" s="66">
        <f t="shared" si="0"/>
        <v>0</v>
      </c>
      <c r="Q36" s="67">
        <f>L36*I36</f>
        <v>0</v>
      </c>
      <c r="R36" s="67">
        <f>IF(L36&lt;50,I36*L36*0.05,0)</f>
        <v>0</v>
      </c>
      <c r="S36" s="68">
        <f t="shared" si="1"/>
        <v>0</v>
      </c>
      <c r="T36" s="69" t="s">
        <v>957</v>
      </c>
      <c r="U36" s="56" t="s">
        <v>698</v>
      </c>
      <c r="V36" s="56" t="s">
        <v>699</v>
      </c>
      <c r="W36" s="70" t="s">
        <v>700</v>
      </c>
      <c r="X36" s="71"/>
      <c r="Y36" s="72"/>
      <c r="Z36" s="72"/>
    </row>
    <row r="37" spans="1:26" s="73" customFormat="1" ht="15.6" hidden="1" customHeight="1">
      <c r="A37" s="142"/>
      <c r="B37" s="165" t="s">
        <v>74</v>
      </c>
      <c r="C37" s="143" t="s">
        <v>56</v>
      </c>
      <c r="D37" s="144" t="s">
        <v>72</v>
      </c>
      <c r="E37" s="145"/>
      <c r="F37" s="144" t="s">
        <v>62</v>
      </c>
      <c r="G37" s="146" t="s">
        <v>59</v>
      </c>
      <c r="H37" s="157">
        <v>4.3499999999999996</v>
      </c>
      <c r="I37" s="158">
        <f>H37*$O$8</f>
        <v>435.19618500000001</v>
      </c>
      <c r="J37" s="149">
        <v>25</v>
      </c>
      <c r="K37" s="146" t="s">
        <v>982</v>
      </c>
      <c r="L37" s="150"/>
      <c r="M37" s="151" t="str">
        <f>IF(L37="","-",L37/200)</f>
        <v>-</v>
      </c>
      <c r="N37" s="152">
        <f>H37*L37</f>
        <v>0</v>
      </c>
      <c r="O37" s="152">
        <f>IF(L37&lt;50,H37*L37*0.05,0)</f>
        <v>0</v>
      </c>
      <c r="P37" s="153">
        <f t="shared" si="0"/>
        <v>0</v>
      </c>
      <c r="Q37" s="154">
        <f>L37*I37</f>
        <v>0</v>
      </c>
      <c r="R37" s="154">
        <f>IF(L37&lt;50,I37*L37*0.05,0)</f>
        <v>0</v>
      </c>
      <c r="S37" s="155">
        <f t="shared" si="1"/>
        <v>0</v>
      </c>
      <c r="T37" s="160" t="s">
        <v>957</v>
      </c>
      <c r="U37" s="143" t="s">
        <v>698</v>
      </c>
      <c r="V37" s="143" t="s">
        <v>699</v>
      </c>
      <c r="W37" s="161" t="s">
        <v>700</v>
      </c>
      <c r="X37" s="156"/>
    </row>
    <row r="38" spans="1:26" s="73" customFormat="1" ht="15.6" hidden="1" customHeight="1">
      <c r="A38" s="142"/>
      <c r="B38" s="165" t="s">
        <v>75</v>
      </c>
      <c r="C38" s="143" t="s">
        <v>56</v>
      </c>
      <c r="D38" s="144" t="s">
        <v>72</v>
      </c>
      <c r="E38" s="145"/>
      <c r="F38" s="144" t="s">
        <v>65</v>
      </c>
      <c r="G38" s="146" t="s">
        <v>59</v>
      </c>
      <c r="H38" s="157">
        <v>3.75</v>
      </c>
      <c r="I38" s="158">
        <f>H38*$O$8</f>
        <v>375.16912500000001</v>
      </c>
      <c r="J38" s="149">
        <v>40</v>
      </c>
      <c r="K38" s="146" t="s">
        <v>982</v>
      </c>
      <c r="L38" s="150"/>
      <c r="M38" s="151" t="str">
        <f>IF(L38="","-",L38/J38)</f>
        <v>-</v>
      </c>
      <c r="N38" s="152">
        <f>H38*L38</f>
        <v>0</v>
      </c>
      <c r="O38" s="152">
        <v>0</v>
      </c>
      <c r="P38" s="153">
        <f t="shared" si="0"/>
        <v>0</v>
      </c>
      <c r="Q38" s="154">
        <f>L38*I38</f>
        <v>0</v>
      </c>
      <c r="R38" s="154">
        <v>0</v>
      </c>
      <c r="S38" s="155">
        <f t="shared" si="1"/>
        <v>0</v>
      </c>
      <c r="T38" s="160" t="s">
        <v>957</v>
      </c>
      <c r="U38" s="143" t="s">
        <v>698</v>
      </c>
      <c r="V38" s="143" t="s">
        <v>699</v>
      </c>
      <c r="W38" s="161" t="s">
        <v>700</v>
      </c>
      <c r="X38" s="156"/>
    </row>
    <row r="39" spans="1:26" s="73" customFormat="1" ht="15.6" customHeight="1">
      <c r="A39" s="50"/>
      <c r="B39" s="217" t="s">
        <v>76</v>
      </c>
      <c r="C39" s="56" t="s">
        <v>64</v>
      </c>
      <c r="D39" s="57" t="s">
        <v>77</v>
      </c>
      <c r="E39" s="58"/>
      <c r="F39" s="57" t="s">
        <v>58</v>
      </c>
      <c r="G39" s="59" t="s">
        <v>59</v>
      </c>
      <c r="H39" s="75">
        <f>I39/$O$8</f>
        <v>3.7982869725753683</v>
      </c>
      <c r="I39" s="76">
        <v>380</v>
      </c>
      <c r="J39" s="62">
        <v>25</v>
      </c>
      <c r="K39" s="166" t="s">
        <v>985</v>
      </c>
      <c r="L39" s="63"/>
      <c r="M39" s="64" t="str">
        <f>IF(L39="","-",L39/200)</f>
        <v>-</v>
      </c>
      <c r="N39" s="65">
        <f>H39*L39</f>
        <v>0</v>
      </c>
      <c r="O39" s="65">
        <f>IF(L39&lt;50,H39*L39*0.05,0)</f>
        <v>0</v>
      </c>
      <c r="P39" s="66">
        <f t="shared" si="0"/>
        <v>0</v>
      </c>
      <c r="Q39" s="67">
        <f>L39*I39</f>
        <v>0</v>
      </c>
      <c r="R39" s="67">
        <f>IF(L39&lt;50,I39*L39*0.05,0)</f>
        <v>0</v>
      </c>
      <c r="S39" s="68">
        <f t="shared" si="1"/>
        <v>0</v>
      </c>
      <c r="T39" s="69" t="s">
        <v>956</v>
      </c>
      <c r="U39" s="56" t="s">
        <v>698</v>
      </c>
      <c r="V39" s="56" t="s">
        <v>701</v>
      </c>
      <c r="W39" s="70" t="s">
        <v>702</v>
      </c>
      <c r="X39" s="71"/>
      <c r="Y39" s="72"/>
      <c r="Z39" s="72"/>
    </row>
    <row r="40" spans="1:26" s="73" customFormat="1" ht="15.6" customHeight="1">
      <c r="A40" s="50"/>
      <c r="B40" s="217" t="s">
        <v>78</v>
      </c>
      <c r="C40" s="56" t="s">
        <v>64</v>
      </c>
      <c r="D40" s="57" t="s">
        <v>77</v>
      </c>
      <c r="E40" s="58"/>
      <c r="F40" s="57" t="s">
        <v>62</v>
      </c>
      <c r="G40" s="59" t="s">
        <v>59</v>
      </c>
      <c r="H40" s="75">
        <f>I40/$O$8</f>
        <v>4.3480390343954873</v>
      </c>
      <c r="I40" s="76">
        <v>435</v>
      </c>
      <c r="J40" s="62">
        <v>25</v>
      </c>
      <c r="K40" s="166" t="s">
        <v>985</v>
      </c>
      <c r="L40" s="63"/>
      <c r="M40" s="64" t="str">
        <f>IF(L40="","-",L40/200)</f>
        <v>-</v>
      </c>
      <c r="N40" s="65">
        <f>H40*L40</f>
        <v>0</v>
      </c>
      <c r="O40" s="65">
        <f>IF(L40&lt;50,H40*L40*0.05,0)</f>
        <v>0</v>
      </c>
      <c r="P40" s="66">
        <f t="shared" si="0"/>
        <v>0</v>
      </c>
      <c r="Q40" s="67">
        <f>L40*I40</f>
        <v>0</v>
      </c>
      <c r="R40" s="67">
        <f>IF(L40&lt;50,I40*L40*0.05,0)</f>
        <v>0</v>
      </c>
      <c r="S40" s="68">
        <f t="shared" si="1"/>
        <v>0</v>
      </c>
      <c r="T40" s="69" t="s">
        <v>956</v>
      </c>
      <c r="U40" s="56" t="s">
        <v>698</v>
      </c>
      <c r="V40" s="56" t="s">
        <v>701</v>
      </c>
      <c r="W40" s="70" t="s">
        <v>702</v>
      </c>
      <c r="X40" s="71"/>
      <c r="Y40" s="72"/>
      <c r="Z40" s="72"/>
    </row>
    <row r="41" spans="1:26" s="73" customFormat="1" ht="15.6" customHeight="1">
      <c r="A41" s="50"/>
      <c r="B41" s="217" t="s">
        <v>79</v>
      </c>
      <c r="C41" s="56" t="s">
        <v>64</v>
      </c>
      <c r="D41" s="57" t="s">
        <v>77</v>
      </c>
      <c r="E41" s="58"/>
      <c r="F41" s="57" t="s">
        <v>65</v>
      </c>
      <c r="G41" s="59" t="s">
        <v>66</v>
      </c>
      <c r="H41" s="75">
        <f>I41/$O$8</f>
        <v>2.3489406277768725</v>
      </c>
      <c r="I41" s="76">
        <v>235</v>
      </c>
      <c r="J41" s="62">
        <v>24</v>
      </c>
      <c r="K41" s="166" t="s">
        <v>985</v>
      </c>
      <c r="L41" s="63"/>
      <c r="M41" s="64" t="str">
        <f>IF(L41="","-",L41/J41)</f>
        <v>-</v>
      </c>
      <c r="N41" s="65">
        <f>H41*L41</f>
        <v>0</v>
      </c>
      <c r="O41" s="65">
        <v>0</v>
      </c>
      <c r="P41" s="66">
        <f t="shared" si="0"/>
        <v>0</v>
      </c>
      <c r="Q41" s="67">
        <f>L41*I41</f>
        <v>0</v>
      </c>
      <c r="R41" s="67">
        <v>0</v>
      </c>
      <c r="S41" s="68">
        <f t="shared" si="1"/>
        <v>0</v>
      </c>
      <c r="T41" s="69" t="s">
        <v>956</v>
      </c>
      <c r="U41" s="56" t="s">
        <v>698</v>
      </c>
      <c r="V41" s="56" t="s">
        <v>701</v>
      </c>
      <c r="W41" s="70" t="s">
        <v>702</v>
      </c>
      <c r="X41" s="71"/>
      <c r="Y41" s="72"/>
      <c r="Z41" s="72"/>
    </row>
    <row r="42" spans="1:26" s="73" customFormat="1" ht="15.6" hidden="1" customHeight="1">
      <c r="A42" s="142"/>
      <c r="B42" s="218" t="s">
        <v>80</v>
      </c>
      <c r="C42" s="143" t="s">
        <v>56</v>
      </c>
      <c r="D42" s="144" t="s">
        <v>77</v>
      </c>
      <c r="E42" s="145"/>
      <c r="F42" s="144" t="s">
        <v>65</v>
      </c>
      <c r="G42" s="146" t="s">
        <v>59</v>
      </c>
      <c r="H42" s="157">
        <v>3.75</v>
      </c>
      <c r="I42" s="158">
        <f>H42*$O$8</f>
        <v>375.16912500000001</v>
      </c>
      <c r="J42" s="149">
        <v>40</v>
      </c>
      <c r="K42" s="146" t="s">
        <v>982</v>
      </c>
      <c r="L42" s="150"/>
      <c r="M42" s="151" t="str">
        <f>IF(L42="","-",L42/J42)</f>
        <v>-</v>
      </c>
      <c r="N42" s="152">
        <f>H42*L42</f>
        <v>0</v>
      </c>
      <c r="O42" s="152">
        <v>0</v>
      </c>
      <c r="P42" s="153">
        <f t="shared" si="0"/>
        <v>0</v>
      </c>
      <c r="Q42" s="154">
        <f>L42*I42</f>
        <v>0</v>
      </c>
      <c r="R42" s="154">
        <v>0</v>
      </c>
      <c r="S42" s="155">
        <f t="shared" si="1"/>
        <v>0</v>
      </c>
      <c r="T42" s="160" t="s">
        <v>956</v>
      </c>
      <c r="U42" s="143" t="s">
        <v>698</v>
      </c>
      <c r="V42" s="143" t="s">
        <v>701</v>
      </c>
      <c r="W42" s="161" t="s">
        <v>702</v>
      </c>
      <c r="X42" s="156"/>
    </row>
    <row r="43" spans="1:26" s="73" customFormat="1" ht="15.6" customHeight="1">
      <c r="A43" s="50"/>
      <c r="B43" s="217" t="s">
        <v>81</v>
      </c>
      <c r="C43" s="56" t="s">
        <v>56</v>
      </c>
      <c r="D43" s="57" t="s">
        <v>82</v>
      </c>
      <c r="E43" s="77" t="s">
        <v>83</v>
      </c>
      <c r="F43" s="57" t="s">
        <v>65</v>
      </c>
      <c r="G43" s="59" t="s">
        <v>59</v>
      </c>
      <c r="H43" s="60">
        <v>3.99</v>
      </c>
      <c r="I43" s="61">
        <f>H43*$O$8</f>
        <v>399.17994900000002</v>
      </c>
      <c r="J43" s="62">
        <v>40</v>
      </c>
      <c r="K43" s="166" t="s">
        <v>985</v>
      </c>
      <c r="L43" s="63"/>
      <c r="M43" s="64" t="str">
        <f>IF(L43="","-",L43/J43)</f>
        <v>-</v>
      </c>
      <c r="N43" s="65">
        <f>H43*L43</f>
        <v>0</v>
      </c>
      <c r="O43" s="65">
        <v>0</v>
      </c>
      <c r="P43" s="66">
        <f t="shared" si="0"/>
        <v>0</v>
      </c>
      <c r="Q43" s="67">
        <f>L43*I43</f>
        <v>0</v>
      </c>
      <c r="R43" s="67">
        <v>0</v>
      </c>
      <c r="S43" s="68">
        <f t="shared" si="1"/>
        <v>0</v>
      </c>
      <c r="T43" s="69" t="s">
        <v>958</v>
      </c>
      <c r="U43" s="56" t="s">
        <v>698</v>
      </c>
      <c r="V43" s="56" t="s">
        <v>703</v>
      </c>
      <c r="W43" s="70" t="s">
        <v>704</v>
      </c>
      <c r="X43" s="71"/>
      <c r="Y43" s="72"/>
      <c r="Z43" s="72"/>
    </row>
    <row r="44" spans="1:26" s="73" customFormat="1" ht="15.6" customHeight="1">
      <c r="A44" s="50"/>
      <c r="B44" s="217" t="s">
        <v>84</v>
      </c>
      <c r="C44" s="56" t="s">
        <v>56</v>
      </c>
      <c r="D44" s="57" t="s">
        <v>85</v>
      </c>
      <c r="E44" s="77" t="s">
        <v>83</v>
      </c>
      <c r="F44" s="57" t="s">
        <v>65</v>
      </c>
      <c r="G44" s="59" t="s">
        <v>59</v>
      </c>
      <c r="H44" s="60">
        <v>3.99</v>
      </c>
      <c r="I44" s="61">
        <f>H44*$O$8</f>
        <v>399.17994900000002</v>
      </c>
      <c r="J44" s="62">
        <v>40</v>
      </c>
      <c r="K44" s="166" t="s">
        <v>985</v>
      </c>
      <c r="L44" s="63"/>
      <c r="M44" s="64" t="str">
        <f>IF(L44="","-",L44/J44)</f>
        <v>-</v>
      </c>
      <c r="N44" s="65">
        <f>H44*L44</f>
        <v>0</v>
      </c>
      <c r="O44" s="65">
        <v>0</v>
      </c>
      <c r="P44" s="66">
        <f t="shared" si="0"/>
        <v>0</v>
      </c>
      <c r="Q44" s="67">
        <f>L44*I44</f>
        <v>0</v>
      </c>
      <c r="R44" s="67">
        <v>0</v>
      </c>
      <c r="S44" s="68">
        <f t="shared" si="1"/>
        <v>0</v>
      </c>
      <c r="T44" s="69" t="s">
        <v>959</v>
      </c>
      <c r="U44" s="56" t="s">
        <v>705</v>
      </c>
      <c r="V44" s="56" t="s">
        <v>706</v>
      </c>
      <c r="W44" s="70" t="s">
        <v>707</v>
      </c>
      <c r="X44" s="71"/>
      <c r="Y44" s="72"/>
      <c r="Z44" s="72"/>
    </row>
    <row r="45" spans="1:26" s="73" customFormat="1" ht="15.6" hidden="1" customHeight="1">
      <c r="A45" s="142"/>
      <c r="B45" s="165" t="s">
        <v>86</v>
      </c>
      <c r="C45" s="143" t="s">
        <v>56</v>
      </c>
      <c r="D45" s="144" t="s">
        <v>87</v>
      </c>
      <c r="E45" s="145" t="s">
        <v>83</v>
      </c>
      <c r="F45" s="144" t="s">
        <v>58</v>
      </c>
      <c r="G45" s="146" t="s">
        <v>59</v>
      </c>
      <c r="H45" s="157">
        <v>4.01</v>
      </c>
      <c r="I45" s="158">
        <f>H45*$O$8</f>
        <v>401.18085100000002</v>
      </c>
      <c r="J45" s="149">
        <v>25</v>
      </c>
      <c r="K45" s="146" t="s">
        <v>982</v>
      </c>
      <c r="L45" s="150"/>
      <c r="M45" s="151" t="str">
        <f>IF(L45="","-",L45/200)</f>
        <v>-</v>
      </c>
      <c r="N45" s="152">
        <f>H45*L45</f>
        <v>0</v>
      </c>
      <c r="O45" s="152">
        <f>IF(L45&lt;50,H45*L45*0.05,0)</f>
        <v>0</v>
      </c>
      <c r="P45" s="153">
        <f t="shared" si="0"/>
        <v>0</v>
      </c>
      <c r="Q45" s="154">
        <f>L45*I45</f>
        <v>0</v>
      </c>
      <c r="R45" s="154">
        <f>IF(L45&lt;50,I45*L45*0.05,0)</f>
        <v>0</v>
      </c>
      <c r="S45" s="155">
        <f t="shared" si="1"/>
        <v>0</v>
      </c>
      <c r="T45" s="160" t="s">
        <v>958</v>
      </c>
      <c r="U45" s="143" t="s">
        <v>698</v>
      </c>
      <c r="V45" s="143" t="s">
        <v>708</v>
      </c>
      <c r="W45" s="161" t="s">
        <v>709</v>
      </c>
      <c r="X45" s="156"/>
    </row>
    <row r="46" spans="1:26" s="73" customFormat="1" ht="15.6" hidden="1" customHeight="1">
      <c r="A46" s="142"/>
      <c r="B46" s="165" t="s">
        <v>88</v>
      </c>
      <c r="C46" s="143" t="s">
        <v>56</v>
      </c>
      <c r="D46" s="144" t="s">
        <v>87</v>
      </c>
      <c r="E46" s="145" t="s">
        <v>83</v>
      </c>
      <c r="F46" s="144" t="s">
        <v>62</v>
      </c>
      <c r="G46" s="146" t="s">
        <v>59</v>
      </c>
      <c r="H46" s="157">
        <v>4.97</v>
      </c>
      <c r="I46" s="158">
        <f>H46*$O$8</f>
        <v>497.22414700000002</v>
      </c>
      <c r="J46" s="149">
        <v>25</v>
      </c>
      <c r="K46" s="146" t="s">
        <v>982</v>
      </c>
      <c r="L46" s="150"/>
      <c r="M46" s="151" t="str">
        <f>IF(L46="","-",L46/200)</f>
        <v>-</v>
      </c>
      <c r="N46" s="152">
        <f>H46*L46</f>
        <v>0</v>
      </c>
      <c r="O46" s="152">
        <f>IF(L46&lt;50,H46*L46*0.05,0)</f>
        <v>0</v>
      </c>
      <c r="P46" s="153">
        <f t="shared" si="0"/>
        <v>0</v>
      </c>
      <c r="Q46" s="154">
        <f>L46*I46</f>
        <v>0</v>
      </c>
      <c r="R46" s="154">
        <f>IF(L46&lt;50,I46*L46*0.05,0)</f>
        <v>0</v>
      </c>
      <c r="S46" s="155">
        <f t="shared" si="1"/>
        <v>0</v>
      </c>
      <c r="T46" s="160" t="s">
        <v>958</v>
      </c>
      <c r="U46" s="143" t="s">
        <v>698</v>
      </c>
      <c r="V46" s="143" t="s">
        <v>708</v>
      </c>
      <c r="W46" s="161" t="s">
        <v>709</v>
      </c>
      <c r="X46" s="156"/>
    </row>
    <row r="47" spans="1:26" s="73" customFormat="1" ht="15.6" hidden="1" customHeight="1">
      <c r="A47" s="142"/>
      <c r="B47" s="165" t="s">
        <v>89</v>
      </c>
      <c r="C47" s="143" t="s">
        <v>56</v>
      </c>
      <c r="D47" s="144" t="s">
        <v>87</v>
      </c>
      <c r="E47" s="145" t="s">
        <v>83</v>
      </c>
      <c r="F47" s="144" t="s">
        <v>90</v>
      </c>
      <c r="G47" s="146" t="s">
        <v>59</v>
      </c>
      <c r="H47" s="157">
        <v>5.75</v>
      </c>
      <c r="I47" s="158">
        <f>H47*$O$8</f>
        <v>575.25932499999999</v>
      </c>
      <c r="J47" s="149">
        <v>25</v>
      </c>
      <c r="K47" s="146" t="s">
        <v>982</v>
      </c>
      <c r="L47" s="150"/>
      <c r="M47" s="151" t="str">
        <f>IF(L47="","-",L47/200)</f>
        <v>-</v>
      </c>
      <c r="N47" s="152">
        <f>H47*L47</f>
        <v>0</v>
      </c>
      <c r="O47" s="152">
        <f>IF(L47&lt;50,H47*L47*0.05,0)</f>
        <v>0</v>
      </c>
      <c r="P47" s="153">
        <f t="shared" si="0"/>
        <v>0</v>
      </c>
      <c r="Q47" s="154">
        <f>L47*I47</f>
        <v>0</v>
      </c>
      <c r="R47" s="154">
        <f>IF(L47&lt;50,I47*L47*0.05,0)</f>
        <v>0</v>
      </c>
      <c r="S47" s="155">
        <f t="shared" si="1"/>
        <v>0</v>
      </c>
      <c r="T47" s="160" t="s">
        <v>958</v>
      </c>
      <c r="U47" s="143" t="s">
        <v>698</v>
      </c>
      <c r="V47" s="143" t="s">
        <v>708</v>
      </c>
      <c r="W47" s="161" t="s">
        <v>709</v>
      </c>
      <c r="X47" s="156"/>
    </row>
    <row r="48" spans="1:26" s="73" customFormat="1" ht="15.6" customHeight="1">
      <c r="A48" s="50"/>
      <c r="B48" s="217" t="s">
        <v>91</v>
      </c>
      <c r="C48" s="56" t="s">
        <v>56</v>
      </c>
      <c r="D48" s="57" t="s">
        <v>92</v>
      </c>
      <c r="E48" s="77" t="s">
        <v>83</v>
      </c>
      <c r="F48" s="57" t="s">
        <v>65</v>
      </c>
      <c r="G48" s="59" t="s">
        <v>59</v>
      </c>
      <c r="H48" s="60">
        <v>4.51</v>
      </c>
      <c r="I48" s="61">
        <f>H48*$O$8</f>
        <v>451.20340099999999</v>
      </c>
      <c r="J48" s="62">
        <v>24</v>
      </c>
      <c r="K48" s="166" t="s">
        <v>985</v>
      </c>
      <c r="L48" s="63"/>
      <c r="M48" s="64" t="str">
        <f>IF(L48="","-",L48/J48)</f>
        <v>-</v>
      </c>
      <c r="N48" s="65">
        <f>H48*L48</f>
        <v>0</v>
      </c>
      <c r="O48" s="65">
        <v>0</v>
      </c>
      <c r="P48" s="66">
        <f t="shared" si="0"/>
        <v>0</v>
      </c>
      <c r="Q48" s="67">
        <f>L48*I48</f>
        <v>0</v>
      </c>
      <c r="R48" s="67">
        <v>0</v>
      </c>
      <c r="S48" s="68">
        <f t="shared" si="1"/>
        <v>0</v>
      </c>
      <c r="T48" s="69" t="s">
        <v>958</v>
      </c>
      <c r="U48" s="56" t="s">
        <v>698</v>
      </c>
      <c r="V48" s="56" t="s">
        <v>710</v>
      </c>
      <c r="W48" s="70" t="s">
        <v>711</v>
      </c>
      <c r="X48" s="71"/>
      <c r="Y48" s="72"/>
      <c r="Z48" s="72"/>
    </row>
    <row r="49" spans="1:26" s="73" customFormat="1" ht="15.6" hidden="1" customHeight="1">
      <c r="A49" s="142"/>
      <c r="B49" s="165" t="s">
        <v>93</v>
      </c>
      <c r="C49" s="143" t="s">
        <v>56</v>
      </c>
      <c r="D49" s="144" t="s">
        <v>94</v>
      </c>
      <c r="E49" s="145" t="s">
        <v>95</v>
      </c>
      <c r="F49" s="144" t="s">
        <v>65</v>
      </c>
      <c r="G49" s="146" t="s">
        <v>59</v>
      </c>
      <c r="H49" s="157">
        <v>4.51</v>
      </c>
      <c r="I49" s="158">
        <f>H49*$O$8</f>
        <v>451.20340099999999</v>
      </c>
      <c r="J49" s="149">
        <v>24</v>
      </c>
      <c r="K49" s="146" t="s">
        <v>982</v>
      </c>
      <c r="L49" s="150"/>
      <c r="M49" s="151" t="str">
        <f>IF(L49="","-",L49/J49)</f>
        <v>-</v>
      </c>
      <c r="N49" s="152">
        <f>H49*L49</f>
        <v>0</v>
      </c>
      <c r="O49" s="152">
        <v>0</v>
      </c>
      <c r="P49" s="153">
        <f t="shared" si="0"/>
        <v>0</v>
      </c>
      <c r="Q49" s="154">
        <f>L49*I49</f>
        <v>0</v>
      </c>
      <c r="R49" s="154">
        <v>0</v>
      </c>
      <c r="S49" s="155">
        <f t="shared" si="1"/>
        <v>0</v>
      </c>
      <c r="T49" s="160" t="s">
        <v>958</v>
      </c>
      <c r="U49" s="143" t="s">
        <v>712</v>
      </c>
      <c r="V49" s="143" t="s">
        <v>713</v>
      </c>
      <c r="W49" s="161" t="s">
        <v>714</v>
      </c>
      <c r="X49" s="156"/>
    </row>
    <row r="50" spans="1:26" s="73" customFormat="1" ht="15.6" hidden="1" customHeight="1">
      <c r="A50" s="142"/>
      <c r="B50" s="218" t="s">
        <v>96</v>
      </c>
      <c r="C50" s="143" t="s">
        <v>56</v>
      </c>
      <c r="D50" s="144" t="s">
        <v>97</v>
      </c>
      <c r="E50" s="145" t="s">
        <v>61</v>
      </c>
      <c r="F50" s="144" t="s">
        <v>98</v>
      </c>
      <c r="G50" s="146" t="s">
        <v>59</v>
      </c>
      <c r="H50" s="157">
        <v>3.73</v>
      </c>
      <c r="I50" s="158">
        <f>H50*$O$8</f>
        <v>373.16822300000001</v>
      </c>
      <c r="J50" s="149">
        <v>30</v>
      </c>
      <c r="K50" s="146" t="s">
        <v>982</v>
      </c>
      <c r="L50" s="150"/>
      <c r="M50" s="151" t="str">
        <f>IF(L50="","-",L50/J50)</f>
        <v>-</v>
      </c>
      <c r="N50" s="152">
        <f>H50*L50</f>
        <v>0</v>
      </c>
      <c r="O50" s="152">
        <v>0</v>
      </c>
      <c r="P50" s="153">
        <f t="shared" si="0"/>
        <v>0</v>
      </c>
      <c r="Q50" s="154">
        <f>L50*I50</f>
        <v>0</v>
      </c>
      <c r="R50" s="154">
        <v>0</v>
      </c>
      <c r="S50" s="155">
        <f t="shared" si="1"/>
        <v>0</v>
      </c>
      <c r="T50" s="160">
        <v>4</v>
      </c>
      <c r="U50" s="143" t="s">
        <v>715</v>
      </c>
      <c r="V50" s="143" t="s">
        <v>716</v>
      </c>
      <c r="W50" s="161" t="s">
        <v>717</v>
      </c>
      <c r="X50" s="156"/>
    </row>
    <row r="51" spans="1:26" s="73" customFormat="1" ht="15.6" hidden="1" customHeight="1">
      <c r="A51" s="142"/>
      <c r="B51" s="165" t="s">
        <v>99</v>
      </c>
      <c r="C51" s="143" t="s">
        <v>64</v>
      </c>
      <c r="D51" s="144" t="s">
        <v>100</v>
      </c>
      <c r="E51" s="145"/>
      <c r="F51" s="144" t="s">
        <v>65</v>
      </c>
      <c r="G51" s="146" t="s">
        <v>66</v>
      </c>
      <c r="H51" s="147">
        <f>I51/$O$8</f>
        <v>2.3489406277768725</v>
      </c>
      <c r="I51" s="148">
        <v>235</v>
      </c>
      <c r="J51" s="149">
        <v>24</v>
      </c>
      <c r="K51" s="146" t="s">
        <v>982</v>
      </c>
      <c r="L51" s="150"/>
      <c r="M51" s="151" t="str">
        <f>IF(L51="","-",L51/J51)</f>
        <v>-</v>
      </c>
      <c r="N51" s="152">
        <f>H51*L51</f>
        <v>0</v>
      </c>
      <c r="O51" s="152">
        <v>0</v>
      </c>
      <c r="P51" s="153">
        <f t="shared" si="0"/>
        <v>0</v>
      </c>
      <c r="Q51" s="154">
        <f>L51*I51</f>
        <v>0</v>
      </c>
      <c r="R51" s="154">
        <v>0</v>
      </c>
      <c r="S51" s="155">
        <f t="shared" si="1"/>
        <v>0</v>
      </c>
      <c r="T51" s="160" t="s">
        <v>958</v>
      </c>
      <c r="U51" s="143" t="s">
        <v>712</v>
      </c>
      <c r="V51" s="143" t="s">
        <v>718</v>
      </c>
      <c r="W51" s="161" t="s">
        <v>719</v>
      </c>
      <c r="X51" s="156"/>
    </row>
    <row r="52" spans="1:26" s="73" customFormat="1" ht="15.6" customHeight="1">
      <c r="A52" s="50"/>
      <c r="B52" s="217" t="s">
        <v>101</v>
      </c>
      <c r="C52" s="56" t="s">
        <v>56</v>
      </c>
      <c r="D52" s="57" t="s">
        <v>102</v>
      </c>
      <c r="E52" s="58"/>
      <c r="F52" s="57" t="s">
        <v>98</v>
      </c>
      <c r="G52" s="59" t="s">
        <v>59</v>
      </c>
      <c r="H52" s="60">
        <v>3.88</v>
      </c>
      <c r="I52" s="61">
        <f>H52*$O$8</f>
        <v>388.17498799999998</v>
      </c>
      <c r="J52" s="62">
        <v>30</v>
      </c>
      <c r="K52" s="168" t="s">
        <v>984</v>
      </c>
      <c r="L52" s="63"/>
      <c r="M52" s="64" t="str">
        <f>IF(L52="","-",L52/J52)</f>
        <v>-</v>
      </c>
      <c r="N52" s="65">
        <f>H52*L52</f>
        <v>0</v>
      </c>
      <c r="O52" s="65">
        <v>0</v>
      </c>
      <c r="P52" s="66">
        <f t="shared" si="0"/>
        <v>0</v>
      </c>
      <c r="Q52" s="67">
        <f>L52*I52</f>
        <v>0</v>
      </c>
      <c r="R52" s="67">
        <v>0</v>
      </c>
      <c r="S52" s="68">
        <f t="shared" si="1"/>
        <v>0</v>
      </c>
      <c r="T52" s="69">
        <v>6</v>
      </c>
      <c r="U52" s="56" t="s">
        <v>720</v>
      </c>
      <c r="V52" s="56" t="s">
        <v>695</v>
      </c>
      <c r="W52" s="70" t="s">
        <v>721</v>
      </c>
      <c r="X52" s="71"/>
      <c r="Y52" s="72"/>
      <c r="Z52" s="72"/>
    </row>
    <row r="53" spans="1:26" s="73" customFormat="1" ht="15.6" customHeight="1">
      <c r="A53" s="50"/>
      <c r="B53" s="217" t="s">
        <v>103</v>
      </c>
      <c r="C53" s="56" t="s">
        <v>64</v>
      </c>
      <c r="D53" s="57" t="s">
        <v>104</v>
      </c>
      <c r="E53" s="58"/>
      <c r="F53" s="57" t="s">
        <v>98</v>
      </c>
      <c r="G53" s="59" t="s">
        <v>59</v>
      </c>
      <c r="H53" s="75">
        <f>I53/$O$8</f>
        <v>3.9882013212041367</v>
      </c>
      <c r="I53" s="76">
        <v>399</v>
      </c>
      <c r="J53" s="62">
        <v>30</v>
      </c>
      <c r="K53" s="166" t="s">
        <v>985</v>
      </c>
      <c r="L53" s="63"/>
      <c r="M53" s="64" t="str">
        <f>IF(L53="","-",L53/J53)</f>
        <v>-</v>
      </c>
      <c r="N53" s="65">
        <f>H53*L53</f>
        <v>0</v>
      </c>
      <c r="O53" s="65">
        <v>0</v>
      </c>
      <c r="P53" s="66">
        <f t="shared" si="0"/>
        <v>0</v>
      </c>
      <c r="Q53" s="67">
        <f>L53*I53</f>
        <v>0</v>
      </c>
      <c r="R53" s="67">
        <v>0</v>
      </c>
      <c r="S53" s="68">
        <f t="shared" si="1"/>
        <v>0</v>
      </c>
      <c r="T53" s="69">
        <v>4</v>
      </c>
      <c r="U53" s="56" t="s">
        <v>715</v>
      </c>
      <c r="V53" s="56" t="s">
        <v>722</v>
      </c>
      <c r="W53" s="70" t="s">
        <v>723</v>
      </c>
      <c r="X53" s="71"/>
      <c r="Y53" s="72"/>
      <c r="Z53" s="72"/>
    </row>
    <row r="54" spans="1:26" s="73" customFormat="1" ht="15.6" hidden="1" customHeight="1">
      <c r="A54" s="142"/>
      <c r="B54" s="218" t="s">
        <v>105</v>
      </c>
      <c r="C54" s="143" t="s">
        <v>56</v>
      </c>
      <c r="D54" s="144" t="s">
        <v>106</v>
      </c>
      <c r="E54" s="145"/>
      <c r="F54" s="144" t="s">
        <v>107</v>
      </c>
      <c r="G54" s="146" t="s">
        <v>59</v>
      </c>
      <c r="H54" s="157">
        <v>4.3499999999999996</v>
      </c>
      <c r="I54" s="158">
        <f>H54*$O$8</f>
        <v>435.19618500000001</v>
      </c>
      <c r="J54" s="149">
        <v>25</v>
      </c>
      <c r="K54" s="146" t="s">
        <v>982</v>
      </c>
      <c r="L54" s="150"/>
      <c r="M54" s="151" t="str">
        <f>IF(L54="","-",L54/J54)</f>
        <v>-</v>
      </c>
      <c r="N54" s="152">
        <f>H54*L54</f>
        <v>0</v>
      </c>
      <c r="O54" s="152">
        <v>0</v>
      </c>
      <c r="P54" s="153">
        <f t="shared" si="0"/>
        <v>0</v>
      </c>
      <c r="Q54" s="154">
        <f>L54*I54</f>
        <v>0</v>
      </c>
      <c r="R54" s="154">
        <v>0</v>
      </c>
      <c r="S54" s="155">
        <f t="shared" si="1"/>
        <v>0</v>
      </c>
      <c r="T54" s="160">
        <v>6</v>
      </c>
      <c r="U54" s="143" t="s">
        <v>724</v>
      </c>
      <c r="V54" s="143" t="s">
        <v>725</v>
      </c>
      <c r="W54" s="161" t="s">
        <v>726</v>
      </c>
      <c r="X54" s="156"/>
    </row>
    <row r="55" spans="1:26" s="73" customFormat="1" ht="15.6" customHeight="1">
      <c r="A55" s="50"/>
      <c r="B55" s="217" t="s">
        <v>108</v>
      </c>
      <c r="C55" s="56" t="s">
        <v>64</v>
      </c>
      <c r="D55" s="57" t="s">
        <v>109</v>
      </c>
      <c r="E55" s="58"/>
      <c r="F55" s="57" t="s">
        <v>107</v>
      </c>
      <c r="G55" s="59" t="s">
        <v>59</v>
      </c>
      <c r="H55" s="75">
        <f>I55/$O$8</f>
        <v>3.8782509088401129</v>
      </c>
      <c r="I55" s="76">
        <v>388</v>
      </c>
      <c r="J55" s="62">
        <v>16</v>
      </c>
      <c r="K55" s="167" t="s">
        <v>983</v>
      </c>
      <c r="L55" s="63"/>
      <c r="M55" s="64" t="str">
        <f>IF(L55="","-",L55/J55)</f>
        <v>-</v>
      </c>
      <c r="N55" s="65">
        <f>H55*L55</f>
        <v>0</v>
      </c>
      <c r="O55" s="65">
        <v>0</v>
      </c>
      <c r="P55" s="66">
        <f t="shared" si="0"/>
        <v>0</v>
      </c>
      <c r="Q55" s="67">
        <f>L55*I55</f>
        <v>0</v>
      </c>
      <c r="R55" s="67">
        <v>0</v>
      </c>
      <c r="S55" s="68">
        <f t="shared" si="1"/>
        <v>0</v>
      </c>
      <c r="T55" s="69" t="s">
        <v>960</v>
      </c>
      <c r="U55" s="56" t="s">
        <v>712</v>
      </c>
      <c r="V55" s="56" t="s">
        <v>727</v>
      </c>
      <c r="W55" s="70" t="s">
        <v>728</v>
      </c>
      <c r="X55" s="71"/>
      <c r="Y55" s="72"/>
      <c r="Z55" s="72"/>
    </row>
    <row r="56" spans="1:26" s="73" customFormat="1" ht="15.6" hidden="1" customHeight="1">
      <c r="A56" s="142"/>
      <c r="B56" s="165" t="s">
        <v>110</v>
      </c>
      <c r="C56" s="143" t="s">
        <v>64</v>
      </c>
      <c r="D56" s="144" t="s">
        <v>111</v>
      </c>
      <c r="E56" s="145"/>
      <c r="F56" s="144" t="s">
        <v>65</v>
      </c>
      <c r="G56" s="146" t="s">
        <v>66</v>
      </c>
      <c r="H56" s="147">
        <f>I56/$O$8</f>
        <v>2.3489406277768725</v>
      </c>
      <c r="I56" s="148">
        <v>235</v>
      </c>
      <c r="J56" s="149">
        <v>24</v>
      </c>
      <c r="K56" s="146" t="s">
        <v>982</v>
      </c>
      <c r="L56" s="150"/>
      <c r="M56" s="151" t="str">
        <f>IF(L56="","-",L56/J56)</f>
        <v>-</v>
      </c>
      <c r="N56" s="152">
        <f>H56*L56</f>
        <v>0</v>
      </c>
      <c r="O56" s="152">
        <v>0</v>
      </c>
      <c r="P56" s="153">
        <f t="shared" si="0"/>
        <v>0</v>
      </c>
      <c r="Q56" s="154">
        <f>L56*I56</f>
        <v>0</v>
      </c>
      <c r="R56" s="154">
        <v>0</v>
      </c>
      <c r="S56" s="155">
        <f t="shared" si="1"/>
        <v>0</v>
      </c>
      <c r="T56" s="160" t="s">
        <v>961</v>
      </c>
      <c r="U56" s="143" t="s">
        <v>712</v>
      </c>
      <c r="V56" s="143" t="s">
        <v>729</v>
      </c>
      <c r="W56" s="161" t="s">
        <v>730</v>
      </c>
      <c r="X56" s="156"/>
    </row>
    <row r="57" spans="1:26" s="73" customFormat="1" ht="15.6" customHeight="1">
      <c r="A57" s="50"/>
      <c r="B57" s="217" t="s">
        <v>112</v>
      </c>
      <c r="C57" s="56" t="s">
        <v>56</v>
      </c>
      <c r="D57" s="57" t="s">
        <v>113</v>
      </c>
      <c r="E57" s="78" t="s">
        <v>95</v>
      </c>
      <c r="F57" s="57" t="s">
        <v>65</v>
      </c>
      <c r="G57" s="59" t="s">
        <v>59</v>
      </c>
      <c r="H57" s="60">
        <v>3.25</v>
      </c>
      <c r="I57" s="61">
        <f>H57*$O$8</f>
        <v>325.14657500000004</v>
      </c>
      <c r="J57" s="62">
        <v>24</v>
      </c>
      <c r="K57" s="166" t="s">
        <v>985</v>
      </c>
      <c r="L57" s="63"/>
      <c r="M57" s="64" t="str">
        <f>IF(L57="","-",L57/J57)</f>
        <v>-</v>
      </c>
      <c r="N57" s="65">
        <f>H57*L57</f>
        <v>0</v>
      </c>
      <c r="O57" s="65">
        <v>0</v>
      </c>
      <c r="P57" s="66">
        <f t="shared" si="0"/>
        <v>0</v>
      </c>
      <c r="Q57" s="67">
        <f>L57*I57</f>
        <v>0</v>
      </c>
      <c r="R57" s="67">
        <v>0</v>
      </c>
      <c r="S57" s="68">
        <f t="shared" si="1"/>
        <v>0</v>
      </c>
      <c r="T57" s="69" t="s">
        <v>962</v>
      </c>
      <c r="U57" s="56" t="s">
        <v>698</v>
      </c>
      <c r="V57" s="56" t="s">
        <v>731</v>
      </c>
      <c r="W57" s="70" t="s">
        <v>732</v>
      </c>
      <c r="X57" s="71"/>
      <c r="Y57" s="72"/>
      <c r="Z57" s="72"/>
    </row>
    <row r="58" spans="1:26" s="73" customFormat="1" ht="15.6" customHeight="1">
      <c r="A58" s="50"/>
      <c r="B58" s="217" t="s">
        <v>114</v>
      </c>
      <c r="C58" s="56" t="s">
        <v>56</v>
      </c>
      <c r="D58" s="57" t="s">
        <v>115</v>
      </c>
      <c r="E58" s="78" t="s">
        <v>95</v>
      </c>
      <c r="F58" s="57" t="s">
        <v>65</v>
      </c>
      <c r="G58" s="59" t="s">
        <v>59</v>
      </c>
      <c r="H58" s="60">
        <v>3.91</v>
      </c>
      <c r="I58" s="61">
        <f>H58*$O$8</f>
        <v>391.17634100000004</v>
      </c>
      <c r="J58" s="62">
        <v>24</v>
      </c>
      <c r="K58" s="166" t="s">
        <v>985</v>
      </c>
      <c r="L58" s="63"/>
      <c r="M58" s="64" t="str">
        <f>IF(L58="","-",L58/J58)</f>
        <v>-</v>
      </c>
      <c r="N58" s="65">
        <f>H58*L58</f>
        <v>0</v>
      </c>
      <c r="O58" s="65">
        <v>0</v>
      </c>
      <c r="P58" s="66">
        <f t="shared" si="0"/>
        <v>0</v>
      </c>
      <c r="Q58" s="67">
        <f>L58*I58</f>
        <v>0</v>
      </c>
      <c r="R58" s="67">
        <v>0</v>
      </c>
      <c r="S58" s="68">
        <f t="shared" si="1"/>
        <v>0</v>
      </c>
      <c r="T58" s="69" t="s">
        <v>960</v>
      </c>
      <c r="U58" s="56" t="s">
        <v>724</v>
      </c>
      <c r="V58" s="56" t="s">
        <v>733</v>
      </c>
      <c r="W58" s="70" t="s">
        <v>734</v>
      </c>
      <c r="X58" s="71"/>
      <c r="Y58" s="72"/>
      <c r="Z58" s="72"/>
    </row>
    <row r="59" spans="1:26" s="73" customFormat="1" ht="15.6" customHeight="1">
      <c r="A59" s="50"/>
      <c r="B59" s="217" t="s">
        <v>116</v>
      </c>
      <c r="C59" s="56" t="s">
        <v>56</v>
      </c>
      <c r="D59" s="57" t="s">
        <v>117</v>
      </c>
      <c r="E59" s="78" t="s">
        <v>95</v>
      </c>
      <c r="F59" s="57" t="s">
        <v>98</v>
      </c>
      <c r="G59" s="59" t="s">
        <v>59</v>
      </c>
      <c r="H59" s="60">
        <v>3.91</v>
      </c>
      <c r="I59" s="61">
        <f>H59*$O$8</f>
        <v>391.17634100000004</v>
      </c>
      <c r="J59" s="62">
        <v>30</v>
      </c>
      <c r="K59" s="166" t="s">
        <v>985</v>
      </c>
      <c r="L59" s="63"/>
      <c r="M59" s="64" t="str">
        <f>IF(L59="","-",L59/J59)</f>
        <v>-</v>
      </c>
      <c r="N59" s="65">
        <f>H59*L59</f>
        <v>0</v>
      </c>
      <c r="O59" s="65">
        <v>0</v>
      </c>
      <c r="P59" s="66">
        <f t="shared" si="0"/>
        <v>0</v>
      </c>
      <c r="Q59" s="67">
        <f>L59*I59</f>
        <v>0</v>
      </c>
      <c r="R59" s="67">
        <v>0</v>
      </c>
      <c r="S59" s="68">
        <f t="shared" si="1"/>
        <v>0</v>
      </c>
      <c r="T59" s="69" t="s">
        <v>959</v>
      </c>
      <c r="U59" s="56" t="s">
        <v>712</v>
      </c>
      <c r="V59" s="56" t="s">
        <v>735</v>
      </c>
      <c r="W59" s="70" t="s">
        <v>736</v>
      </c>
      <c r="X59" s="71"/>
      <c r="Y59" s="72"/>
      <c r="Z59" s="72"/>
    </row>
    <row r="60" spans="1:26" s="73" customFormat="1" ht="15.6" customHeight="1">
      <c r="A60" s="50"/>
      <c r="B60" s="217" t="s">
        <v>118</v>
      </c>
      <c r="C60" s="56" t="s">
        <v>56</v>
      </c>
      <c r="D60" s="57" t="s">
        <v>119</v>
      </c>
      <c r="E60" s="78" t="s">
        <v>95</v>
      </c>
      <c r="F60" s="57" t="s">
        <v>65</v>
      </c>
      <c r="G60" s="59" t="s">
        <v>59</v>
      </c>
      <c r="H60" s="60">
        <v>3.91</v>
      </c>
      <c r="I60" s="61">
        <f>H60*$O$8</f>
        <v>391.17634100000004</v>
      </c>
      <c r="J60" s="62">
        <v>24</v>
      </c>
      <c r="K60" s="166" t="s">
        <v>985</v>
      </c>
      <c r="L60" s="63"/>
      <c r="M60" s="64" t="str">
        <f>IF(L60="","-",L60/J60)</f>
        <v>-</v>
      </c>
      <c r="N60" s="65">
        <f>H60*L60</f>
        <v>0</v>
      </c>
      <c r="O60" s="65">
        <v>0</v>
      </c>
      <c r="P60" s="66">
        <f t="shared" si="0"/>
        <v>0</v>
      </c>
      <c r="Q60" s="67">
        <f>L60*I60</f>
        <v>0</v>
      </c>
      <c r="R60" s="67">
        <v>0</v>
      </c>
      <c r="S60" s="68">
        <f t="shared" si="1"/>
        <v>0</v>
      </c>
      <c r="T60" s="69" t="s">
        <v>963</v>
      </c>
      <c r="U60" s="56" t="s">
        <v>698</v>
      </c>
      <c r="V60" s="56" t="s">
        <v>737</v>
      </c>
      <c r="W60" s="70" t="s">
        <v>738</v>
      </c>
      <c r="X60" s="71"/>
      <c r="Y60" s="72"/>
      <c r="Z60" s="72"/>
    </row>
    <row r="61" spans="1:26" s="73" customFormat="1" ht="15.6" customHeight="1">
      <c r="A61" s="50"/>
      <c r="B61" s="217" t="s">
        <v>120</v>
      </c>
      <c r="C61" s="56" t="s">
        <v>56</v>
      </c>
      <c r="D61" s="57" t="s">
        <v>121</v>
      </c>
      <c r="E61" s="58"/>
      <c r="F61" s="57" t="s">
        <v>98</v>
      </c>
      <c r="G61" s="59" t="s">
        <v>59</v>
      </c>
      <c r="H61" s="60">
        <v>3.91</v>
      </c>
      <c r="I61" s="61">
        <f>H61*$O$8</f>
        <v>391.17634100000004</v>
      </c>
      <c r="J61" s="62">
        <v>30</v>
      </c>
      <c r="K61" s="166" t="s">
        <v>985</v>
      </c>
      <c r="L61" s="63"/>
      <c r="M61" s="64" t="str">
        <f>IF(L61="","-",L61/J61)</f>
        <v>-</v>
      </c>
      <c r="N61" s="65">
        <f>H61*L61</f>
        <v>0</v>
      </c>
      <c r="O61" s="65">
        <v>0</v>
      </c>
      <c r="P61" s="66">
        <f t="shared" si="0"/>
        <v>0</v>
      </c>
      <c r="Q61" s="67">
        <f>L61*I61</f>
        <v>0</v>
      </c>
      <c r="R61" s="67">
        <v>0</v>
      </c>
      <c r="S61" s="68">
        <f t="shared" si="1"/>
        <v>0</v>
      </c>
      <c r="T61" s="69">
        <v>6</v>
      </c>
      <c r="U61" s="56" t="s">
        <v>720</v>
      </c>
      <c r="V61" s="56" t="s">
        <v>739</v>
      </c>
      <c r="W61" s="70" t="s">
        <v>740</v>
      </c>
      <c r="X61" s="71"/>
      <c r="Y61" s="72"/>
      <c r="Z61" s="72"/>
    </row>
    <row r="62" spans="1:26" s="73" customFormat="1" ht="15.6" customHeight="1">
      <c r="A62" s="50"/>
      <c r="B62" s="217" t="s">
        <v>122</v>
      </c>
      <c r="C62" s="56" t="s">
        <v>56</v>
      </c>
      <c r="D62" s="57" t="s">
        <v>123</v>
      </c>
      <c r="E62" s="58"/>
      <c r="F62" s="57" t="s">
        <v>98</v>
      </c>
      <c r="G62" s="59" t="s">
        <v>59</v>
      </c>
      <c r="H62" s="60">
        <v>3.91</v>
      </c>
      <c r="I62" s="61">
        <f>H62*$O$8</f>
        <v>391.17634100000004</v>
      </c>
      <c r="J62" s="62">
        <v>30</v>
      </c>
      <c r="K62" s="166" t="s">
        <v>985</v>
      </c>
      <c r="L62" s="63"/>
      <c r="M62" s="64" t="str">
        <f>IF(L62="","-",L62/J62)</f>
        <v>-</v>
      </c>
      <c r="N62" s="65">
        <f>H62*L62</f>
        <v>0</v>
      </c>
      <c r="O62" s="65">
        <v>0</v>
      </c>
      <c r="P62" s="66">
        <f t="shared" si="0"/>
        <v>0</v>
      </c>
      <c r="Q62" s="67">
        <f>L62*I62</f>
        <v>0</v>
      </c>
      <c r="R62" s="67">
        <v>0</v>
      </c>
      <c r="S62" s="68">
        <f t="shared" si="1"/>
        <v>0</v>
      </c>
      <c r="T62" s="69">
        <v>8</v>
      </c>
      <c r="U62" s="56" t="s">
        <v>720</v>
      </c>
      <c r="V62" s="56" t="s">
        <v>699</v>
      </c>
      <c r="W62" s="70" t="s">
        <v>741</v>
      </c>
      <c r="X62" s="71"/>
      <c r="Y62" s="72"/>
      <c r="Z62" s="72"/>
    </row>
    <row r="63" spans="1:26" s="73" customFormat="1" ht="15.6" customHeight="1">
      <c r="A63" s="50"/>
      <c r="B63" s="217" t="s">
        <v>124</v>
      </c>
      <c r="C63" s="56" t="s">
        <v>56</v>
      </c>
      <c r="D63" s="57" t="s">
        <v>125</v>
      </c>
      <c r="E63" s="58"/>
      <c r="F63" s="57" t="s">
        <v>98</v>
      </c>
      <c r="G63" s="59" t="s">
        <v>59</v>
      </c>
      <c r="H63" s="60">
        <v>3.91</v>
      </c>
      <c r="I63" s="61">
        <f>H63*$O$8</f>
        <v>391.17634100000004</v>
      </c>
      <c r="J63" s="62">
        <v>30</v>
      </c>
      <c r="K63" s="166" t="s">
        <v>985</v>
      </c>
      <c r="L63" s="63"/>
      <c r="M63" s="64" t="str">
        <f>IF(L63="","-",L63/J63)</f>
        <v>-</v>
      </c>
      <c r="N63" s="65">
        <f>H63*L63</f>
        <v>0</v>
      </c>
      <c r="O63" s="65">
        <v>0</v>
      </c>
      <c r="P63" s="66">
        <f t="shared" si="0"/>
        <v>0</v>
      </c>
      <c r="Q63" s="67">
        <f>L63*I63</f>
        <v>0</v>
      </c>
      <c r="R63" s="67">
        <v>0</v>
      </c>
      <c r="S63" s="68">
        <f t="shared" si="1"/>
        <v>0</v>
      </c>
      <c r="T63" s="69" t="s">
        <v>962</v>
      </c>
      <c r="U63" s="56" t="s">
        <v>705</v>
      </c>
      <c r="V63" s="56" t="s">
        <v>742</v>
      </c>
      <c r="W63" s="70" t="s">
        <v>743</v>
      </c>
      <c r="X63" s="71"/>
      <c r="Y63" s="72"/>
      <c r="Z63" s="72"/>
    </row>
    <row r="64" spans="1:26" s="73" customFormat="1" ht="15.6" customHeight="1">
      <c r="A64" s="50"/>
      <c r="B64" s="217" t="s">
        <v>126</v>
      </c>
      <c r="C64" s="56" t="s">
        <v>56</v>
      </c>
      <c r="D64" s="57" t="s">
        <v>127</v>
      </c>
      <c r="E64" s="78" t="s">
        <v>95</v>
      </c>
      <c r="F64" s="57" t="s">
        <v>65</v>
      </c>
      <c r="G64" s="59" t="s">
        <v>59</v>
      </c>
      <c r="H64" s="60">
        <v>3.91</v>
      </c>
      <c r="I64" s="61">
        <f>H64*$O$8</f>
        <v>391.17634100000004</v>
      </c>
      <c r="J64" s="62">
        <v>24</v>
      </c>
      <c r="K64" s="166" t="s">
        <v>985</v>
      </c>
      <c r="L64" s="63"/>
      <c r="M64" s="64" t="str">
        <f>IF(L64="","-",L64/J64)</f>
        <v>-</v>
      </c>
      <c r="N64" s="65">
        <f>H64*L64</f>
        <v>0</v>
      </c>
      <c r="O64" s="65">
        <v>0</v>
      </c>
      <c r="P64" s="66">
        <f t="shared" si="0"/>
        <v>0</v>
      </c>
      <c r="Q64" s="67">
        <f>L64*I64</f>
        <v>0</v>
      </c>
      <c r="R64" s="67">
        <v>0</v>
      </c>
      <c r="S64" s="68">
        <f t="shared" si="1"/>
        <v>0</v>
      </c>
      <c r="T64" s="69" t="s">
        <v>960</v>
      </c>
      <c r="U64" s="56" t="s">
        <v>698</v>
      </c>
      <c r="V64" s="56" t="s">
        <v>744</v>
      </c>
      <c r="W64" s="70" t="s">
        <v>745</v>
      </c>
      <c r="X64" s="71"/>
      <c r="Y64" s="72"/>
      <c r="Z64" s="72"/>
    </row>
    <row r="65" spans="1:26" s="73" customFormat="1" ht="15.6" customHeight="1">
      <c r="A65" s="50"/>
      <c r="B65" s="217" t="s">
        <v>128</v>
      </c>
      <c r="C65" s="56" t="s">
        <v>64</v>
      </c>
      <c r="D65" s="57" t="s">
        <v>129</v>
      </c>
      <c r="E65" s="58"/>
      <c r="F65" s="57" t="s">
        <v>107</v>
      </c>
      <c r="G65" s="59" t="s">
        <v>59</v>
      </c>
      <c r="H65" s="75">
        <f>I65/$O$8</f>
        <v>5.9872997278227515</v>
      </c>
      <c r="I65" s="76">
        <v>599</v>
      </c>
      <c r="J65" s="62">
        <v>16</v>
      </c>
      <c r="K65" s="167" t="s">
        <v>983</v>
      </c>
      <c r="L65" s="63"/>
      <c r="M65" s="64" t="str">
        <f>IF(L65="","-",L65/J65)</f>
        <v>-</v>
      </c>
      <c r="N65" s="65">
        <f>H65*L65</f>
        <v>0</v>
      </c>
      <c r="O65" s="65">
        <v>0</v>
      </c>
      <c r="P65" s="66">
        <f t="shared" si="0"/>
        <v>0</v>
      </c>
      <c r="Q65" s="67">
        <f>L65*I65</f>
        <v>0</v>
      </c>
      <c r="R65" s="67">
        <v>0</v>
      </c>
      <c r="S65" s="68">
        <f t="shared" si="1"/>
        <v>0</v>
      </c>
      <c r="T65" s="69">
        <v>6</v>
      </c>
      <c r="U65" s="56" t="s">
        <v>720</v>
      </c>
      <c r="V65" s="56" t="s">
        <v>699</v>
      </c>
      <c r="W65" s="70" t="s">
        <v>746</v>
      </c>
      <c r="X65" s="71"/>
      <c r="Y65" s="72"/>
      <c r="Z65" s="72"/>
    </row>
    <row r="66" spans="1:26" s="73" customFormat="1" ht="15.6" hidden="1" customHeight="1">
      <c r="A66" s="142"/>
      <c r="B66" s="165" t="s">
        <v>130</v>
      </c>
      <c r="C66" s="143" t="s">
        <v>64</v>
      </c>
      <c r="D66" s="144" t="s">
        <v>131</v>
      </c>
      <c r="E66" s="145"/>
      <c r="F66" s="144" t="s">
        <v>132</v>
      </c>
      <c r="G66" s="146" t="s">
        <v>66</v>
      </c>
      <c r="H66" s="147">
        <f>I66/$O$8</f>
        <v>1.9091389783207773</v>
      </c>
      <c r="I66" s="148">
        <v>191</v>
      </c>
      <c r="J66" s="149">
        <v>25</v>
      </c>
      <c r="K66" s="146" t="s">
        <v>982</v>
      </c>
      <c r="L66" s="150"/>
      <c r="M66" s="151" t="str">
        <f>IF(L66="","-",L66/200)</f>
        <v>-</v>
      </c>
      <c r="N66" s="152">
        <f>H66*L66</f>
        <v>0</v>
      </c>
      <c r="O66" s="152">
        <f>IF(L66&lt;50,H66*L66*0.05,0)</f>
        <v>0</v>
      </c>
      <c r="P66" s="153">
        <f t="shared" si="0"/>
        <v>0</v>
      </c>
      <c r="Q66" s="154">
        <f>L66*I66</f>
        <v>0</v>
      </c>
      <c r="R66" s="154">
        <f>IF(L66&lt;50,I66*L66*0.05,0)</f>
        <v>0</v>
      </c>
      <c r="S66" s="155">
        <f t="shared" si="1"/>
        <v>0</v>
      </c>
      <c r="T66" s="160" t="s">
        <v>958</v>
      </c>
      <c r="U66" s="143" t="s">
        <v>698</v>
      </c>
      <c r="V66" s="143" t="s">
        <v>747</v>
      </c>
      <c r="W66" s="161" t="s">
        <v>748</v>
      </c>
      <c r="X66" s="156"/>
    </row>
    <row r="67" spans="1:26" s="73" customFormat="1" ht="15.6" customHeight="1">
      <c r="A67" s="50"/>
      <c r="B67" s="164" t="s">
        <v>133</v>
      </c>
      <c r="C67" s="56" t="s">
        <v>64</v>
      </c>
      <c r="D67" s="57" t="s">
        <v>131</v>
      </c>
      <c r="E67" s="58"/>
      <c r="F67" s="57" t="s">
        <v>134</v>
      </c>
      <c r="G67" s="59" t="s">
        <v>66</v>
      </c>
      <c r="H67" s="75">
        <f>I67/$O$8</f>
        <v>2.1890127552473833</v>
      </c>
      <c r="I67" s="76">
        <v>219</v>
      </c>
      <c r="J67" s="62">
        <v>25</v>
      </c>
      <c r="K67" s="166" t="s">
        <v>985</v>
      </c>
      <c r="L67" s="63"/>
      <c r="M67" s="64" t="str">
        <f>IF(L67="","-",L67/200)</f>
        <v>-</v>
      </c>
      <c r="N67" s="65">
        <f>H67*L67</f>
        <v>0</v>
      </c>
      <c r="O67" s="65">
        <f>IF(L67&lt;50,H67*L67*0.05,0)</f>
        <v>0</v>
      </c>
      <c r="P67" s="66">
        <f t="shared" si="0"/>
        <v>0</v>
      </c>
      <c r="Q67" s="67">
        <f>L67*I67</f>
        <v>0</v>
      </c>
      <c r="R67" s="67">
        <f>IF(L67&lt;50,I67*L67*0.05,0)</f>
        <v>0</v>
      </c>
      <c r="S67" s="68">
        <f t="shared" si="1"/>
        <v>0</v>
      </c>
      <c r="T67" s="69" t="s">
        <v>958</v>
      </c>
      <c r="U67" s="56" t="s">
        <v>698</v>
      </c>
      <c r="V67" s="56" t="s">
        <v>747</v>
      </c>
      <c r="W67" s="70" t="s">
        <v>748</v>
      </c>
      <c r="X67" s="71"/>
      <c r="Y67" s="72"/>
      <c r="Z67" s="72"/>
    </row>
    <row r="68" spans="1:26" s="73" customFormat="1" ht="15.6" hidden="1" customHeight="1">
      <c r="A68" s="142"/>
      <c r="B68" s="165" t="s">
        <v>135</v>
      </c>
      <c r="C68" s="143" t="s">
        <v>64</v>
      </c>
      <c r="D68" s="144" t="s">
        <v>131</v>
      </c>
      <c r="E68" s="145"/>
      <c r="F68" s="144" t="s">
        <v>136</v>
      </c>
      <c r="G68" s="146" t="s">
        <v>66</v>
      </c>
      <c r="H68" s="147">
        <f>I68/$O$8</f>
        <v>0.5697430458863052</v>
      </c>
      <c r="I68" s="148">
        <v>57</v>
      </c>
      <c r="J68" s="149">
        <v>104</v>
      </c>
      <c r="K68" s="146" t="s">
        <v>982</v>
      </c>
      <c r="L68" s="150"/>
      <c r="M68" s="151" t="str">
        <f>IF(L68="","-",L68/J68)</f>
        <v>-</v>
      </c>
      <c r="N68" s="152">
        <f>H68*L68</f>
        <v>0</v>
      </c>
      <c r="O68" s="152">
        <v>0</v>
      </c>
      <c r="P68" s="153">
        <f t="shared" si="0"/>
        <v>0</v>
      </c>
      <c r="Q68" s="154">
        <f>L68*I68</f>
        <v>0</v>
      </c>
      <c r="R68" s="154">
        <v>0</v>
      </c>
      <c r="S68" s="155">
        <f t="shared" si="1"/>
        <v>0</v>
      </c>
      <c r="T68" s="160" t="s">
        <v>958</v>
      </c>
      <c r="U68" s="143" t="s">
        <v>698</v>
      </c>
      <c r="V68" s="143" t="s">
        <v>747</v>
      </c>
      <c r="W68" s="161" t="s">
        <v>748</v>
      </c>
      <c r="X68" s="156"/>
    </row>
    <row r="69" spans="1:26" s="73" customFormat="1" ht="15.6" customHeight="1">
      <c r="A69" s="50"/>
      <c r="B69" s="164" t="s">
        <v>137</v>
      </c>
      <c r="C69" s="56" t="s">
        <v>64</v>
      </c>
      <c r="D69" s="57" t="s">
        <v>131</v>
      </c>
      <c r="E69" s="58"/>
      <c r="F69" s="57" t="s">
        <v>98</v>
      </c>
      <c r="G69" s="59" t="s">
        <v>59</v>
      </c>
      <c r="H69" s="75">
        <f>I69/$O$8</f>
        <v>3.8482644327408337</v>
      </c>
      <c r="I69" s="76">
        <v>385</v>
      </c>
      <c r="J69" s="62">
        <v>30</v>
      </c>
      <c r="K69" s="166" t="s">
        <v>985</v>
      </c>
      <c r="L69" s="63"/>
      <c r="M69" s="64" t="str">
        <f>IF(L69="","-",L69/J69)</f>
        <v>-</v>
      </c>
      <c r="N69" s="65">
        <f>H69*L69</f>
        <v>0</v>
      </c>
      <c r="O69" s="65">
        <v>0</v>
      </c>
      <c r="P69" s="66">
        <f t="shared" si="0"/>
        <v>0</v>
      </c>
      <c r="Q69" s="67">
        <f>L69*I69</f>
        <v>0</v>
      </c>
      <c r="R69" s="67">
        <v>0</v>
      </c>
      <c r="S69" s="68">
        <f t="shared" si="1"/>
        <v>0</v>
      </c>
      <c r="T69" s="69" t="s">
        <v>958</v>
      </c>
      <c r="U69" s="56" t="s">
        <v>698</v>
      </c>
      <c r="V69" s="56" t="s">
        <v>747</v>
      </c>
      <c r="W69" s="70" t="s">
        <v>748</v>
      </c>
      <c r="X69" s="71"/>
      <c r="Y69" s="72"/>
      <c r="Z69" s="72"/>
    </row>
    <row r="70" spans="1:26" s="73" customFormat="1" ht="15.6" customHeight="1">
      <c r="A70" s="50"/>
      <c r="B70" s="164" t="s">
        <v>138</v>
      </c>
      <c r="C70" s="56" t="s">
        <v>64</v>
      </c>
      <c r="D70" s="57" t="s">
        <v>131</v>
      </c>
      <c r="E70" s="58"/>
      <c r="F70" s="57" t="s">
        <v>65</v>
      </c>
      <c r="G70" s="59" t="s">
        <v>66</v>
      </c>
      <c r="H70" s="75">
        <f>I70/$O$8</f>
        <v>1.9891029145855219</v>
      </c>
      <c r="I70" s="76">
        <v>199</v>
      </c>
      <c r="J70" s="62">
        <v>24</v>
      </c>
      <c r="K70" s="166" t="s">
        <v>985</v>
      </c>
      <c r="L70" s="63"/>
      <c r="M70" s="64" t="str">
        <f>IF(L70="","-",L70/J70)</f>
        <v>-</v>
      </c>
      <c r="N70" s="65">
        <f>H70*L70</f>
        <v>0</v>
      </c>
      <c r="O70" s="65">
        <v>0</v>
      </c>
      <c r="P70" s="66">
        <f t="shared" si="0"/>
        <v>0</v>
      </c>
      <c r="Q70" s="67">
        <f>L70*I70</f>
        <v>0</v>
      </c>
      <c r="R70" s="67">
        <v>0</v>
      </c>
      <c r="S70" s="68">
        <f t="shared" si="1"/>
        <v>0</v>
      </c>
      <c r="T70" s="69" t="s">
        <v>958</v>
      </c>
      <c r="U70" s="56" t="s">
        <v>698</v>
      </c>
      <c r="V70" s="56" t="s">
        <v>747</v>
      </c>
      <c r="W70" s="70" t="s">
        <v>748</v>
      </c>
      <c r="X70" s="71"/>
      <c r="Y70" s="72"/>
      <c r="Z70" s="72"/>
    </row>
    <row r="71" spans="1:26" s="73" customFormat="1" ht="15.6" customHeight="1">
      <c r="A71" s="50"/>
      <c r="B71" s="164" t="s">
        <v>975</v>
      </c>
      <c r="C71" s="56" t="s">
        <v>56</v>
      </c>
      <c r="D71" s="57" t="s">
        <v>131</v>
      </c>
      <c r="E71" s="74"/>
      <c r="F71" s="57" t="s">
        <v>65</v>
      </c>
      <c r="G71" s="59" t="s">
        <v>59</v>
      </c>
      <c r="H71" s="60">
        <v>2.35</v>
      </c>
      <c r="I71" s="61">
        <f>H71*$O$8</f>
        <v>235.10598500000003</v>
      </c>
      <c r="J71" s="62">
        <v>40</v>
      </c>
      <c r="K71" s="166" t="s">
        <v>985</v>
      </c>
      <c r="L71" s="63"/>
      <c r="M71" s="64" t="str">
        <f>IF(L71="","-",L71/J71)</f>
        <v>-</v>
      </c>
      <c r="N71" s="65">
        <f>H71*L71</f>
        <v>0</v>
      </c>
      <c r="O71" s="65">
        <v>0</v>
      </c>
      <c r="P71" s="66">
        <f t="shared" ref="P71" si="2">N71+O71</f>
        <v>0</v>
      </c>
      <c r="Q71" s="67">
        <f>L71*I71</f>
        <v>0</v>
      </c>
      <c r="R71" s="67">
        <v>0</v>
      </c>
      <c r="S71" s="68">
        <f t="shared" ref="S71" si="3">Q71+R71</f>
        <v>0</v>
      </c>
      <c r="T71" s="69" t="s">
        <v>958</v>
      </c>
      <c r="U71" s="56" t="s">
        <v>698</v>
      </c>
      <c r="V71" s="56" t="s">
        <v>747</v>
      </c>
      <c r="W71" s="70" t="s">
        <v>748</v>
      </c>
      <c r="X71" s="71"/>
      <c r="Y71" s="72"/>
      <c r="Z71" s="72"/>
    </row>
    <row r="72" spans="1:26" s="73" customFormat="1" ht="15.6" customHeight="1">
      <c r="A72" s="50"/>
      <c r="B72" s="217" t="s">
        <v>139</v>
      </c>
      <c r="C72" s="56" t="s">
        <v>56</v>
      </c>
      <c r="D72" s="57" t="s">
        <v>140</v>
      </c>
      <c r="E72" s="58"/>
      <c r="F72" s="57" t="s">
        <v>62</v>
      </c>
      <c r="G72" s="59" t="s">
        <v>59</v>
      </c>
      <c r="H72" s="60">
        <v>4.63</v>
      </c>
      <c r="I72" s="61">
        <f>H72*$O$8</f>
        <v>463.20881300000002</v>
      </c>
      <c r="J72" s="62">
        <v>25</v>
      </c>
      <c r="K72" s="166" t="s">
        <v>985</v>
      </c>
      <c r="L72" s="63"/>
      <c r="M72" s="64" t="str">
        <f>IF(L72="","-",L72/200)</f>
        <v>-</v>
      </c>
      <c r="N72" s="65">
        <f>H72*L72</f>
        <v>0</v>
      </c>
      <c r="O72" s="65">
        <f>IF(L72&lt;50,H72*L72*0.05,0)</f>
        <v>0</v>
      </c>
      <c r="P72" s="66">
        <f t="shared" si="0"/>
        <v>0</v>
      </c>
      <c r="Q72" s="67">
        <f>L72*I72</f>
        <v>0</v>
      </c>
      <c r="R72" s="67">
        <f>IF(L72&lt;50,I72*L72*0.05,0)</f>
        <v>0</v>
      </c>
      <c r="S72" s="68">
        <f t="shared" si="1"/>
        <v>0</v>
      </c>
      <c r="T72" s="69">
        <v>4</v>
      </c>
      <c r="U72" s="56" t="s">
        <v>724</v>
      </c>
      <c r="V72" s="56" t="s">
        <v>749</v>
      </c>
      <c r="W72" s="70">
        <v>0</v>
      </c>
      <c r="X72" s="71"/>
      <c r="Y72" s="72"/>
      <c r="Z72" s="72"/>
    </row>
    <row r="73" spans="1:26" s="73" customFormat="1" ht="15.6" hidden="1" customHeight="1">
      <c r="A73" s="142"/>
      <c r="B73" s="165" t="s">
        <v>141</v>
      </c>
      <c r="C73" s="143" t="s">
        <v>64</v>
      </c>
      <c r="D73" s="144" t="s">
        <v>140</v>
      </c>
      <c r="E73" s="145"/>
      <c r="F73" s="144" t="s">
        <v>62</v>
      </c>
      <c r="G73" s="146" t="s">
        <v>59</v>
      </c>
      <c r="H73" s="147">
        <f>I73/$O$8</f>
        <v>4.6279128113220933</v>
      </c>
      <c r="I73" s="148">
        <v>463</v>
      </c>
      <c r="J73" s="149">
        <v>25</v>
      </c>
      <c r="K73" s="146" t="s">
        <v>982</v>
      </c>
      <c r="L73" s="150"/>
      <c r="M73" s="151" t="str">
        <f>IF(L73="","-",L73/200)</f>
        <v>-</v>
      </c>
      <c r="N73" s="152">
        <f>H73*L73</f>
        <v>0</v>
      </c>
      <c r="O73" s="152">
        <f>IF(L73&lt;50,H73*L73*0.05,0)</f>
        <v>0</v>
      </c>
      <c r="P73" s="153">
        <f t="shared" si="0"/>
        <v>0</v>
      </c>
      <c r="Q73" s="154">
        <f>L73*I73</f>
        <v>0</v>
      </c>
      <c r="R73" s="154">
        <f>IF(L73&lt;50,I73*L73*0.05,0)</f>
        <v>0</v>
      </c>
      <c r="S73" s="155">
        <f t="shared" si="1"/>
        <v>0</v>
      </c>
      <c r="T73" s="160">
        <v>4</v>
      </c>
      <c r="U73" s="143" t="s">
        <v>724</v>
      </c>
      <c r="V73" s="143" t="s">
        <v>749</v>
      </c>
      <c r="W73" s="161">
        <v>0</v>
      </c>
      <c r="X73" s="156"/>
    </row>
    <row r="74" spans="1:26" s="73" customFormat="1" ht="15.6" customHeight="1">
      <c r="A74" s="50"/>
      <c r="B74" s="217" t="s">
        <v>142</v>
      </c>
      <c r="C74" s="56" t="s">
        <v>64</v>
      </c>
      <c r="D74" s="57" t="s">
        <v>140</v>
      </c>
      <c r="E74" s="58"/>
      <c r="F74" s="57" t="s">
        <v>65</v>
      </c>
      <c r="G74" s="59" t="s">
        <v>59</v>
      </c>
      <c r="H74" s="75">
        <f>I74/$O$8</f>
        <v>3.6883365602113445</v>
      </c>
      <c r="I74" s="76">
        <v>369</v>
      </c>
      <c r="J74" s="62">
        <v>24</v>
      </c>
      <c r="K74" s="166" t="s">
        <v>985</v>
      </c>
      <c r="L74" s="63"/>
      <c r="M74" s="64" t="str">
        <f>IF(L74="","-",L74/J74)</f>
        <v>-</v>
      </c>
      <c r="N74" s="65">
        <f>H74*L74</f>
        <v>0</v>
      </c>
      <c r="O74" s="65">
        <v>0</v>
      </c>
      <c r="P74" s="66">
        <f t="shared" si="0"/>
        <v>0</v>
      </c>
      <c r="Q74" s="67">
        <f>L74*I74</f>
        <v>0</v>
      </c>
      <c r="R74" s="67">
        <v>0</v>
      </c>
      <c r="S74" s="68">
        <f t="shared" si="1"/>
        <v>0</v>
      </c>
      <c r="T74" s="69">
        <v>4</v>
      </c>
      <c r="U74" s="56" t="s">
        <v>724</v>
      </c>
      <c r="V74" s="56" t="s">
        <v>749</v>
      </c>
      <c r="W74" s="70">
        <v>0</v>
      </c>
      <c r="X74" s="71"/>
      <c r="Y74" s="72"/>
      <c r="Z74" s="72"/>
    </row>
    <row r="75" spans="1:26" s="73" customFormat="1" ht="15.6" hidden="1" customHeight="1">
      <c r="A75" s="142"/>
      <c r="B75" s="165" t="s">
        <v>143</v>
      </c>
      <c r="C75" s="143" t="s">
        <v>56</v>
      </c>
      <c r="D75" s="144" t="s">
        <v>144</v>
      </c>
      <c r="E75" s="145"/>
      <c r="F75" s="144" t="s">
        <v>62</v>
      </c>
      <c r="G75" s="146" t="s">
        <v>59</v>
      </c>
      <c r="H75" s="157">
        <v>4.63</v>
      </c>
      <c r="I75" s="158">
        <f>H75*$O$8</f>
        <v>463.20881300000002</v>
      </c>
      <c r="J75" s="149">
        <v>25</v>
      </c>
      <c r="K75" s="146" t="s">
        <v>982</v>
      </c>
      <c r="L75" s="150"/>
      <c r="M75" s="151" t="str">
        <f>IF(L75="","-",L75/200)</f>
        <v>-</v>
      </c>
      <c r="N75" s="152">
        <f>H75*L75</f>
        <v>0</v>
      </c>
      <c r="O75" s="152">
        <f>IF(L75&lt;50,H75*L75*0.05,0)</f>
        <v>0</v>
      </c>
      <c r="P75" s="153">
        <f t="shared" si="0"/>
        <v>0</v>
      </c>
      <c r="Q75" s="154">
        <f>L75*I75</f>
        <v>0</v>
      </c>
      <c r="R75" s="154">
        <f>IF(L75&lt;50,I75*L75*0.05,0)</f>
        <v>0</v>
      </c>
      <c r="S75" s="155">
        <f t="shared" si="1"/>
        <v>0</v>
      </c>
      <c r="T75" s="160">
        <v>4</v>
      </c>
      <c r="U75" s="143" t="s">
        <v>712</v>
      </c>
      <c r="V75" s="143" t="s">
        <v>750</v>
      </c>
      <c r="W75" s="161" t="s">
        <v>751</v>
      </c>
      <c r="X75" s="156"/>
    </row>
    <row r="76" spans="1:26" s="73" customFormat="1" ht="15.6" customHeight="1">
      <c r="A76" s="50"/>
      <c r="B76" s="217" t="s">
        <v>145</v>
      </c>
      <c r="C76" s="56" t="s">
        <v>56</v>
      </c>
      <c r="D76" s="57" t="s">
        <v>146</v>
      </c>
      <c r="E76" s="74" t="s">
        <v>61</v>
      </c>
      <c r="F76" s="57" t="s">
        <v>62</v>
      </c>
      <c r="G76" s="59" t="s">
        <v>59</v>
      </c>
      <c r="H76" s="60">
        <v>4.63</v>
      </c>
      <c r="I76" s="61">
        <f>H76*$O$8</f>
        <v>463.20881300000002</v>
      </c>
      <c r="J76" s="62">
        <v>25</v>
      </c>
      <c r="K76" s="166" t="s">
        <v>985</v>
      </c>
      <c r="L76" s="63"/>
      <c r="M76" s="64" t="str">
        <f>IF(L76="","-",L76/200)</f>
        <v>-</v>
      </c>
      <c r="N76" s="65">
        <f>H76*L76</f>
        <v>0</v>
      </c>
      <c r="O76" s="65">
        <f>IF(L76&lt;50,H76*L76*0.05,0)</f>
        <v>0</v>
      </c>
      <c r="P76" s="66">
        <f t="shared" si="0"/>
        <v>0</v>
      </c>
      <c r="Q76" s="67">
        <f>L76*I76</f>
        <v>0</v>
      </c>
      <c r="R76" s="67">
        <f>IF(L76&lt;50,I76*L76*0.05,0)</f>
        <v>0</v>
      </c>
      <c r="S76" s="68">
        <f t="shared" si="1"/>
        <v>0</v>
      </c>
      <c r="T76" s="69">
        <v>3</v>
      </c>
      <c r="U76" s="56" t="s">
        <v>724</v>
      </c>
      <c r="V76" s="56" t="s">
        <v>752</v>
      </c>
      <c r="W76" s="70" t="s">
        <v>753</v>
      </c>
      <c r="X76" s="71"/>
      <c r="Y76" s="72"/>
      <c r="Z76" s="72"/>
    </row>
    <row r="77" spans="1:26" s="73" customFormat="1" ht="15.6" hidden="1" customHeight="1">
      <c r="A77" s="142"/>
      <c r="B77" s="218" t="s">
        <v>147</v>
      </c>
      <c r="C77" s="143" t="s">
        <v>56</v>
      </c>
      <c r="D77" s="144" t="s">
        <v>146</v>
      </c>
      <c r="E77" s="145"/>
      <c r="F77" s="144" t="s">
        <v>90</v>
      </c>
      <c r="G77" s="146" t="s">
        <v>59</v>
      </c>
      <c r="H77" s="157">
        <v>5.45</v>
      </c>
      <c r="I77" s="158">
        <f>H77*$O$8</f>
        <v>545.24579500000004</v>
      </c>
      <c r="J77" s="149">
        <v>25</v>
      </c>
      <c r="K77" s="146" t="s">
        <v>982</v>
      </c>
      <c r="L77" s="150"/>
      <c r="M77" s="151" t="str">
        <f>IF(L77="","-",L77/200)</f>
        <v>-</v>
      </c>
      <c r="N77" s="152">
        <f>H77*L77</f>
        <v>0</v>
      </c>
      <c r="O77" s="152">
        <f>IF(L77&lt;50,H77*L77*0.05,0)</f>
        <v>0</v>
      </c>
      <c r="P77" s="153">
        <f t="shared" si="0"/>
        <v>0</v>
      </c>
      <c r="Q77" s="154">
        <f>L77*I77</f>
        <v>0</v>
      </c>
      <c r="R77" s="154">
        <f>IF(L77&lt;50,I77*L77*0.05,0)</f>
        <v>0</v>
      </c>
      <c r="S77" s="155">
        <f t="shared" si="1"/>
        <v>0</v>
      </c>
      <c r="T77" s="160">
        <v>3</v>
      </c>
      <c r="U77" s="143" t="s">
        <v>724</v>
      </c>
      <c r="V77" s="143" t="s">
        <v>752</v>
      </c>
      <c r="W77" s="161" t="s">
        <v>753</v>
      </c>
      <c r="X77" s="156"/>
    </row>
    <row r="78" spans="1:26" s="73" customFormat="1" ht="15.6" hidden="1" customHeight="1">
      <c r="A78" s="142"/>
      <c r="B78" s="165" t="s">
        <v>148</v>
      </c>
      <c r="C78" s="143" t="s">
        <v>64</v>
      </c>
      <c r="D78" s="144" t="s">
        <v>146</v>
      </c>
      <c r="E78" s="145"/>
      <c r="F78" s="144" t="s">
        <v>90</v>
      </c>
      <c r="G78" s="146" t="s">
        <v>59</v>
      </c>
      <c r="H78" s="147">
        <f>I78/$O$8</f>
        <v>5.4475431580357254</v>
      </c>
      <c r="I78" s="148">
        <v>545</v>
      </c>
      <c r="J78" s="149">
        <v>25</v>
      </c>
      <c r="K78" s="146" t="s">
        <v>982</v>
      </c>
      <c r="L78" s="150"/>
      <c r="M78" s="151" t="str">
        <f>IF(L78="","-",L78/200)</f>
        <v>-</v>
      </c>
      <c r="N78" s="152">
        <f>H78*L78</f>
        <v>0</v>
      </c>
      <c r="O78" s="152">
        <f>IF(L78&lt;50,H78*L78*0.05,0)</f>
        <v>0</v>
      </c>
      <c r="P78" s="153">
        <f t="shared" si="0"/>
        <v>0</v>
      </c>
      <c r="Q78" s="154">
        <f>L78*I78</f>
        <v>0</v>
      </c>
      <c r="R78" s="154">
        <f>IF(L78&lt;50,I78*L78*0.05,0)</f>
        <v>0</v>
      </c>
      <c r="S78" s="155">
        <f t="shared" si="1"/>
        <v>0</v>
      </c>
      <c r="T78" s="160">
        <v>3</v>
      </c>
      <c r="U78" s="143" t="s">
        <v>724</v>
      </c>
      <c r="V78" s="143" t="s">
        <v>752</v>
      </c>
      <c r="W78" s="161" t="s">
        <v>753</v>
      </c>
      <c r="X78" s="156"/>
    </row>
    <row r="79" spans="1:26" s="73" customFormat="1" ht="15.6" customHeight="1">
      <c r="A79" s="50"/>
      <c r="B79" s="217" t="s">
        <v>149</v>
      </c>
      <c r="C79" s="56" t="s">
        <v>64</v>
      </c>
      <c r="D79" s="57" t="s">
        <v>146</v>
      </c>
      <c r="E79" s="58"/>
      <c r="F79" s="57" t="s">
        <v>136</v>
      </c>
      <c r="G79" s="59" t="s">
        <v>66</v>
      </c>
      <c r="H79" s="75">
        <f>I79/$O$8</f>
        <v>0.64970698215104983</v>
      </c>
      <c r="I79" s="76">
        <v>65</v>
      </c>
      <c r="J79" s="62">
        <v>104</v>
      </c>
      <c r="K79" s="167" t="s">
        <v>983</v>
      </c>
      <c r="L79" s="63"/>
      <c r="M79" s="64" t="str">
        <f>IF(L79="","-",L79/J79)</f>
        <v>-</v>
      </c>
      <c r="N79" s="65">
        <f>H79*L79</f>
        <v>0</v>
      </c>
      <c r="O79" s="65">
        <v>0</v>
      </c>
      <c r="P79" s="66">
        <f t="shared" si="0"/>
        <v>0</v>
      </c>
      <c r="Q79" s="67">
        <f>L79*I79</f>
        <v>0</v>
      </c>
      <c r="R79" s="67">
        <v>0</v>
      </c>
      <c r="S79" s="68">
        <f t="shared" si="1"/>
        <v>0</v>
      </c>
      <c r="T79" s="69">
        <v>3</v>
      </c>
      <c r="U79" s="56" t="s">
        <v>724</v>
      </c>
      <c r="V79" s="56" t="s">
        <v>752</v>
      </c>
      <c r="W79" s="70" t="s">
        <v>753</v>
      </c>
      <c r="X79" s="71"/>
      <c r="Y79" s="72"/>
      <c r="Z79" s="72"/>
    </row>
    <row r="80" spans="1:26" s="73" customFormat="1" ht="15.6" customHeight="1">
      <c r="A80" s="50"/>
      <c r="B80" s="217" t="s">
        <v>150</v>
      </c>
      <c r="C80" s="56" t="s">
        <v>64</v>
      </c>
      <c r="D80" s="57" t="s">
        <v>151</v>
      </c>
      <c r="E80" s="58"/>
      <c r="F80" s="57" t="s">
        <v>65</v>
      </c>
      <c r="G80" s="59" t="s">
        <v>66</v>
      </c>
      <c r="H80" s="75">
        <f>I80/$O$8</f>
        <v>1.749211105791288</v>
      </c>
      <c r="I80" s="76">
        <v>175</v>
      </c>
      <c r="J80" s="62">
        <v>24</v>
      </c>
      <c r="K80" s="168" t="s">
        <v>984</v>
      </c>
      <c r="L80" s="63"/>
      <c r="M80" s="64" t="str">
        <f>IF(L80="","-",L80/J80)</f>
        <v>-</v>
      </c>
      <c r="N80" s="65">
        <f>H80*L80</f>
        <v>0</v>
      </c>
      <c r="O80" s="65">
        <v>0</v>
      </c>
      <c r="P80" s="66">
        <f t="shared" si="0"/>
        <v>0</v>
      </c>
      <c r="Q80" s="67">
        <f>L80*I80</f>
        <v>0</v>
      </c>
      <c r="R80" s="67">
        <v>0</v>
      </c>
      <c r="S80" s="68">
        <f t="shared" si="1"/>
        <v>0</v>
      </c>
      <c r="T80" s="69" t="s">
        <v>959</v>
      </c>
      <c r="U80" s="56" t="s">
        <v>724</v>
      </c>
      <c r="V80" s="56" t="s">
        <v>754</v>
      </c>
      <c r="W80" s="70" t="s">
        <v>755</v>
      </c>
      <c r="X80" s="71"/>
      <c r="Y80" s="72"/>
      <c r="Z80" s="72"/>
    </row>
    <row r="81" spans="1:26" s="73" customFormat="1" ht="15.6" hidden="1" customHeight="1">
      <c r="A81" s="142"/>
      <c r="B81" s="165" t="s">
        <v>152</v>
      </c>
      <c r="C81" s="143" t="s">
        <v>56</v>
      </c>
      <c r="D81" s="144" t="s">
        <v>153</v>
      </c>
      <c r="E81" s="145"/>
      <c r="F81" s="144" t="s">
        <v>62</v>
      </c>
      <c r="G81" s="146" t="s">
        <v>59</v>
      </c>
      <c r="H81" s="157">
        <v>4.95</v>
      </c>
      <c r="I81" s="158">
        <f>H81*$O$8</f>
        <v>495.22324500000002</v>
      </c>
      <c r="J81" s="149">
        <v>25</v>
      </c>
      <c r="K81" s="146" t="s">
        <v>982</v>
      </c>
      <c r="L81" s="150"/>
      <c r="M81" s="151" t="str">
        <f>IF(L81="","-",L81/200)</f>
        <v>-</v>
      </c>
      <c r="N81" s="152">
        <f>H81*L81</f>
        <v>0</v>
      </c>
      <c r="O81" s="152">
        <f>IF(L81&lt;50,H81*L81*0.05,0)</f>
        <v>0</v>
      </c>
      <c r="P81" s="153">
        <f t="shared" si="0"/>
        <v>0</v>
      </c>
      <c r="Q81" s="154">
        <f>L81*I81</f>
        <v>0</v>
      </c>
      <c r="R81" s="154">
        <f>IF(L81&lt;50,I81*L81*0.05,0)</f>
        <v>0</v>
      </c>
      <c r="S81" s="155">
        <f t="shared" si="1"/>
        <v>0</v>
      </c>
      <c r="T81" s="160">
        <v>6</v>
      </c>
      <c r="U81" s="143" t="s">
        <v>720</v>
      </c>
      <c r="V81" s="143" t="s">
        <v>695</v>
      </c>
      <c r="W81" s="161" t="s">
        <v>756</v>
      </c>
      <c r="X81" s="156"/>
    </row>
    <row r="82" spans="1:26" s="73" customFormat="1" ht="15.6" hidden="1" customHeight="1">
      <c r="A82" s="142"/>
      <c r="B82" s="165" t="s">
        <v>154</v>
      </c>
      <c r="C82" s="143" t="s">
        <v>64</v>
      </c>
      <c r="D82" s="144" t="s">
        <v>153</v>
      </c>
      <c r="E82" s="145"/>
      <c r="F82" s="144" t="s">
        <v>65</v>
      </c>
      <c r="G82" s="146" t="s">
        <v>66</v>
      </c>
      <c r="H82" s="147">
        <f>I82/$O$8</f>
        <v>2.2489857074459416</v>
      </c>
      <c r="I82" s="148">
        <v>225</v>
      </c>
      <c r="J82" s="149">
        <v>24</v>
      </c>
      <c r="K82" s="146" t="s">
        <v>982</v>
      </c>
      <c r="L82" s="150"/>
      <c r="M82" s="151" t="str">
        <f>IF(L82="","-",L82/J82)</f>
        <v>-</v>
      </c>
      <c r="N82" s="152">
        <f>H82*L82</f>
        <v>0</v>
      </c>
      <c r="O82" s="152">
        <v>0</v>
      </c>
      <c r="P82" s="153">
        <f t="shared" si="0"/>
        <v>0</v>
      </c>
      <c r="Q82" s="154">
        <f>L82*I82</f>
        <v>0</v>
      </c>
      <c r="R82" s="154">
        <v>0</v>
      </c>
      <c r="S82" s="155">
        <f t="shared" si="1"/>
        <v>0</v>
      </c>
      <c r="T82" s="160">
        <v>6</v>
      </c>
      <c r="U82" s="143" t="s">
        <v>720</v>
      </c>
      <c r="V82" s="143" t="s">
        <v>695</v>
      </c>
      <c r="W82" s="161" t="s">
        <v>756</v>
      </c>
      <c r="X82" s="156"/>
    </row>
    <row r="83" spans="1:26" s="73" customFormat="1" ht="15.6" customHeight="1">
      <c r="A83" s="50"/>
      <c r="B83" s="164" t="s">
        <v>155</v>
      </c>
      <c r="C83" s="56" t="s">
        <v>64</v>
      </c>
      <c r="D83" s="57" t="s">
        <v>153</v>
      </c>
      <c r="E83" s="58"/>
      <c r="F83" s="57" t="s">
        <v>65</v>
      </c>
      <c r="G83" s="59" t="s">
        <v>66</v>
      </c>
      <c r="H83" s="75">
        <f>I83/$O$8</f>
        <v>2.2489857074459416</v>
      </c>
      <c r="I83" s="76">
        <v>225</v>
      </c>
      <c r="J83" s="62">
        <v>24</v>
      </c>
      <c r="K83" s="166" t="s">
        <v>985</v>
      </c>
      <c r="L83" s="63"/>
      <c r="M83" s="64" t="str">
        <f>IF(L83="","-",L83/J83)</f>
        <v>-</v>
      </c>
      <c r="N83" s="65">
        <f>H83*L83</f>
        <v>0</v>
      </c>
      <c r="O83" s="65">
        <v>0</v>
      </c>
      <c r="P83" s="66">
        <f t="shared" si="0"/>
        <v>0</v>
      </c>
      <c r="Q83" s="67">
        <f>L83*I83</f>
        <v>0</v>
      </c>
      <c r="R83" s="67">
        <v>0</v>
      </c>
      <c r="S83" s="68">
        <f t="shared" si="1"/>
        <v>0</v>
      </c>
      <c r="T83" s="69">
        <v>6</v>
      </c>
      <c r="U83" s="56" t="s">
        <v>720</v>
      </c>
      <c r="V83" s="56" t="s">
        <v>695</v>
      </c>
      <c r="W83" s="70" t="s">
        <v>756</v>
      </c>
      <c r="X83" s="71"/>
      <c r="Y83" s="72"/>
      <c r="Z83" s="72"/>
    </row>
    <row r="84" spans="1:26" s="73" customFormat="1" ht="15.6" customHeight="1">
      <c r="A84" s="50"/>
      <c r="B84" s="217" t="s">
        <v>156</v>
      </c>
      <c r="C84" s="56" t="s">
        <v>64</v>
      </c>
      <c r="D84" s="57" t="s">
        <v>157</v>
      </c>
      <c r="E84" s="58"/>
      <c r="F84" s="57" t="s">
        <v>58</v>
      </c>
      <c r="G84" s="59" t="s">
        <v>59</v>
      </c>
      <c r="H84" s="75">
        <f>I84/$O$8</f>
        <v>3.9882013212041367</v>
      </c>
      <c r="I84" s="76">
        <v>399</v>
      </c>
      <c r="J84" s="62">
        <v>25</v>
      </c>
      <c r="K84" s="167" t="s">
        <v>983</v>
      </c>
      <c r="L84" s="63"/>
      <c r="M84" s="64" t="str">
        <f>IF(L84="","-",L84/200)</f>
        <v>-</v>
      </c>
      <c r="N84" s="65">
        <f>H84*L84</f>
        <v>0</v>
      </c>
      <c r="O84" s="65">
        <f>IF(L84&lt;50,H84*L84*0.05,0)</f>
        <v>0</v>
      </c>
      <c r="P84" s="66">
        <f t="shared" si="0"/>
        <v>0</v>
      </c>
      <c r="Q84" s="67">
        <f>L84*I84</f>
        <v>0</v>
      </c>
      <c r="R84" s="67">
        <f>IF(L84&lt;50,I84*L84*0.05,0)</f>
        <v>0</v>
      </c>
      <c r="S84" s="68">
        <f t="shared" si="1"/>
        <v>0</v>
      </c>
      <c r="T84" s="69">
        <v>4</v>
      </c>
      <c r="U84" s="56" t="s">
        <v>757</v>
      </c>
      <c r="V84" s="56" t="s">
        <v>752</v>
      </c>
      <c r="W84" s="70" t="s">
        <v>758</v>
      </c>
      <c r="X84" s="71"/>
      <c r="Y84" s="72"/>
      <c r="Z84" s="72"/>
    </row>
    <row r="85" spans="1:26" s="73" customFormat="1" ht="15.6" hidden="1" customHeight="1">
      <c r="A85" s="142"/>
      <c r="B85" s="218" t="s">
        <v>158</v>
      </c>
      <c r="C85" s="143" t="s">
        <v>64</v>
      </c>
      <c r="D85" s="144" t="s">
        <v>157</v>
      </c>
      <c r="E85" s="145"/>
      <c r="F85" s="144" t="s">
        <v>65</v>
      </c>
      <c r="G85" s="146" t="s">
        <v>66</v>
      </c>
      <c r="H85" s="147">
        <f>I85/$O$8</f>
        <v>2.0690668508502665</v>
      </c>
      <c r="I85" s="148">
        <v>207</v>
      </c>
      <c r="J85" s="149">
        <v>24</v>
      </c>
      <c r="K85" s="146" t="s">
        <v>982</v>
      </c>
      <c r="L85" s="150"/>
      <c r="M85" s="151" t="str">
        <f>IF(L85="","-",L85/J85)</f>
        <v>-</v>
      </c>
      <c r="N85" s="152">
        <f>H85*L85</f>
        <v>0</v>
      </c>
      <c r="O85" s="152">
        <v>0</v>
      </c>
      <c r="P85" s="153">
        <f t="shared" si="0"/>
        <v>0</v>
      </c>
      <c r="Q85" s="154">
        <f>L85*I85</f>
        <v>0</v>
      </c>
      <c r="R85" s="154">
        <v>0</v>
      </c>
      <c r="S85" s="155">
        <f t="shared" si="1"/>
        <v>0</v>
      </c>
      <c r="T85" s="160">
        <v>4</v>
      </c>
      <c r="U85" s="143" t="s">
        <v>757</v>
      </c>
      <c r="V85" s="143" t="s">
        <v>752</v>
      </c>
      <c r="W85" s="161" t="s">
        <v>758</v>
      </c>
      <c r="X85" s="156"/>
    </row>
    <row r="86" spans="1:26" s="73" customFormat="1" ht="15.6" customHeight="1">
      <c r="A86" s="50"/>
      <c r="B86" s="217" t="s">
        <v>159</v>
      </c>
      <c r="C86" s="56" t="s">
        <v>64</v>
      </c>
      <c r="D86" s="57" t="s">
        <v>157</v>
      </c>
      <c r="E86" s="58"/>
      <c r="F86" s="57" t="s">
        <v>65</v>
      </c>
      <c r="G86" s="59" t="s">
        <v>66</v>
      </c>
      <c r="H86" s="75">
        <f>I86/$O$8</f>
        <v>2.0690668508502665</v>
      </c>
      <c r="I86" s="76">
        <v>207</v>
      </c>
      <c r="J86" s="62">
        <v>24</v>
      </c>
      <c r="K86" s="166" t="s">
        <v>985</v>
      </c>
      <c r="L86" s="63"/>
      <c r="M86" s="64" t="str">
        <f>IF(L86="","-",L86/J86)</f>
        <v>-</v>
      </c>
      <c r="N86" s="65">
        <f>H86*L86</f>
        <v>0</v>
      </c>
      <c r="O86" s="65">
        <v>0</v>
      </c>
      <c r="P86" s="66">
        <f t="shared" si="0"/>
        <v>0</v>
      </c>
      <c r="Q86" s="67">
        <f>L86*I86</f>
        <v>0</v>
      </c>
      <c r="R86" s="67">
        <v>0</v>
      </c>
      <c r="S86" s="68">
        <f t="shared" si="1"/>
        <v>0</v>
      </c>
      <c r="T86" s="69">
        <v>4</v>
      </c>
      <c r="U86" s="56" t="s">
        <v>757</v>
      </c>
      <c r="V86" s="56" t="s">
        <v>752</v>
      </c>
      <c r="W86" s="70" t="s">
        <v>758</v>
      </c>
      <c r="X86" s="71"/>
      <c r="Y86" s="72"/>
      <c r="Z86" s="72"/>
    </row>
    <row r="87" spans="1:26" s="73" customFormat="1" ht="15.6" customHeight="1">
      <c r="A87" s="50"/>
      <c r="B87" s="164" t="s">
        <v>160</v>
      </c>
      <c r="C87" s="56" t="s">
        <v>56</v>
      </c>
      <c r="D87" s="57" t="s">
        <v>161</v>
      </c>
      <c r="E87" s="74" t="s">
        <v>162</v>
      </c>
      <c r="F87" s="57" t="s">
        <v>62</v>
      </c>
      <c r="G87" s="59" t="s">
        <v>59</v>
      </c>
      <c r="H87" s="60">
        <v>4.8499999999999996</v>
      </c>
      <c r="I87" s="61">
        <f>H87*$O$8</f>
        <v>485.21873499999998</v>
      </c>
      <c r="J87" s="62">
        <v>25</v>
      </c>
      <c r="K87" s="166" t="s">
        <v>985</v>
      </c>
      <c r="L87" s="63"/>
      <c r="M87" s="64" t="str">
        <f>IF(L87="","-",L87/200)</f>
        <v>-</v>
      </c>
      <c r="N87" s="65">
        <f>H87*L87</f>
        <v>0</v>
      </c>
      <c r="O87" s="65">
        <f>IF(L87&lt;50,H87*L87*0.05,0)</f>
        <v>0</v>
      </c>
      <c r="P87" s="66">
        <f t="shared" si="0"/>
        <v>0</v>
      </c>
      <c r="Q87" s="67">
        <f>L87*I87</f>
        <v>0</v>
      </c>
      <c r="R87" s="67">
        <f>IF(L87&lt;50,I87*L87*0.05,0)</f>
        <v>0</v>
      </c>
      <c r="S87" s="68">
        <f t="shared" si="1"/>
        <v>0</v>
      </c>
      <c r="T87" s="69" t="s">
        <v>959</v>
      </c>
      <c r="U87" s="56" t="s">
        <v>698</v>
      </c>
      <c r="V87" s="56" t="s">
        <v>759</v>
      </c>
      <c r="W87" s="70" t="s">
        <v>760</v>
      </c>
      <c r="X87" s="71"/>
      <c r="Y87" s="72"/>
      <c r="Z87" s="72"/>
    </row>
    <row r="88" spans="1:26" s="73" customFormat="1" ht="15.6" hidden="1" customHeight="1">
      <c r="A88" s="142"/>
      <c r="B88" s="165" t="s">
        <v>163</v>
      </c>
      <c r="C88" s="143" t="s">
        <v>64</v>
      </c>
      <c r="D88" s="144" t="s">
        <v>161</v>
      </c>
      <c r="E88" s="145" t="s">
        <v>162</v>
      </c>
      <c r="F88" s="144" t="s">
        <v>62</v>
      </c>
      <c r="G88" s="146" t="s">
        <v>59</v>
      </c>
      <c r="H88" s="147">
        <f>I88/$O$8</f>
        <v>4.8478136360501409</v>
      </c>
      <c r="I88" s="148">
        <v>485</v>
      </c>
      <c r="J88" s="149">
        <v>25</v>
      </c>
      <c r="K88" s="146" t="s">
        <v>982</v>
      </c>
      <c r="L88" s="150"/>
      <c r="M88" s="151" t="str">
        <f>IF(L88="","-",L88/200)</f>
        <v>-</v>
      </c>
      <c r="N88" s="152">
        <f>H88*L88</f>
        <v>0</v>
      </c>
      <c r="O88" s="152">
        <f>IF(L88&lt;50,H88*L88*0.05,0)</f>
        <v>0</v>
      </c>
      <c r="P88" s="153">
        <f t="shared" si="0"/>
        <v>0</v>
      </c>
      <c r="Q88" s="154">
        <f>L88*I88</f>
        <v>0</v>
      </c>
      <c r="R88" s="154">
        <f>IF(L88&lt;50,I88*L88*0.05,0)</f>
        <v>0</v>
      </c>
      <c r="S88" s="155">
        <f t="shared" si="1"/>
        <v>0</v>
      </c>
      <c r="T88" s="160" t="s">
        <v>959</v>
      </c>
      <c r="U88" s="143" t="s">
        <v>698</v>
      </c>
      <c r="V88" s="143" t="s">
        <v>759</v>
      </c>
      <c r="W88" s="161" t="s">
        <v>760</v>
      </c>
      <c r="X88" s="156"/>
    </row>
    <row r="89" spans="1:26" s="73" customFormat="1" ht="15.6" customHeight="1">
      <c r="A89" s="50"/>
      <c r="B89" s="164" t="s">
        <v>164</v>
      </c>
      <c r="C89" s="56" t="s">
        <v>56</v>
      </c>
      <c r="D89" s="57" t="s">
        <v>161</v>
      </c>
      <c r="E89" s="74" t="s">
        <v>162</v>
      </c>
      <c r="F89" s="57" t="s">
        <v>90</v>
      </c>
      <c r="G89" s="59" t="s">
        <v>59</v>
      </c>
      <c r="H89" s="60">
        <v>5.75</v>
      </c>
      <c r="I89" s="61">
        <f>H89*$O$8</f>
        <v>575.25932499999999</v>
      </c>
      <c r="J89" s="62">
        <v>25</v>
      </c>
      <c r="K89" s="166" t="s">
        <v>985</v>
      </c>
      <c r="L89" s="63"/>
      <c r="M89" s="64" t="str">
        <f>IF(L89="","-",L89/200)</f>
        <v>-</v>
      </c>
      <c r="N89" s="65">
        <f>H89*L89</f>
        <v>0</v>
      </c>
      <c r="O89" s="65">
        <f>IF(L89&lt;50,H89*L89*0.05,0)</f>
        <v>0</v>
      </c>
      <c r="P89" s="66">
        <f t="shared" si="0"/>
        <v>0</v>
      </c>
      <c r="Q89" s="67">
        <f>L89*I89</f>
        <v>0</v>
      </c>
      <c r="R89" s="67">
        <f>IF(L89&lt;50,I89*L89*0.05,0)</f>
        <v>0</v>
      </c>
      <c r="S89" s="68">
        <f t="shared" si="1"/>
        <v>0</v>
      </c>
      <c r="T89" s="69" t="s">
        <v>959</v>
      </c>
      <c r="U89" s="56" t="s">
        <v>698</v>
      </c>
      <c r="V89" s="56" t="s">
        <v>759</v>
      </c>
      <c r="W89" s="70" t="s">
        <v>760</v>
      </c>
      <c r="X89" s="71"/>
      <c r="Y89" s="72"/>
      <c r="Z89" s="72"/>
    </row>
    <row r="90" spans="1:26" s="73" customFormat="1" ht="15.6" hidden="1" customHeight="1">
      <c r="A90" s="142"/>
      <c r="B90" s="165" t="s">
        <v>165</v>
      </c>
      <c r="C90" s="143" t="s">
        <v>64</v>
      </c>
      <c r="D90" s="144" t="s">
        <v>161</v>
      </c>
      <c r="E90" s="145" t="s">
        <v>162</v>
      </c>
      <c r="F90" s="144" t="s">
        <v>90</v>
      </c>
      <c r="G90" s="146" t="s">
        <v>59</v>
      </c>
      <c r="H90" s="147">
        <f>I90/$O$8</f>
        <v>5.7474079190285181</v>
      </c>
      <c r="I90" s="148">
        <v>575</v>
      </c>
      <c r="J90" s="149">
        <v>25</v>
      </c>
      <c r="K90" s="146" t="s">
        <v>982</v>
      </c>
      <c r="L90" s="150"/>
      <c r="M90" s="151" t="str">
        <f>IF(L90="","-",L90/200)</f>
        <v>-</v>
      </c>
      <c r="N90" s="152">
        <f>H90*L90</f>
        <v>0</v>
      </c>
      <c r="O90" s="152">
        <f>IF(L90&lt;50,H90*L90*0.05,0)</f>
        <v>0</v>
      </c>
      <c r="P90" s="153">
        <f t="shared" si="0"/>
        <v>0</v>
      </c>
      <c r="Q90" s="154">
        <f>L90*I90</f>
        <v>0</v>
      </c>
      <c r="R90" s="154">
        <f>IF(L90&lt;50,I90*L90*0.05,0)</f>
        <v>0</v>
      </c>
      <c r="S90" s="155">
        <f t="shared" si="1"/>
        <v>0</v>
      </c>
      <c r="T90" s="160" t="s">
        <v>959</v>
      </c>
      <c r="U90" s="143" t="s">
        <v>698</v>
      </c>
      <c r="V90" s="143" t="s">
        <v>759</v>
      </c>
      <c r="W90" s="161" t="s">
        <v>760</v>
      </c>
      <c r="X90" s="156"/>
    </row>
    <row r="91" spans="1:26" s="73" customFormat="1" ht="15.6" hidden="1" customHeight="1">
      <c r="A91" s="142"/>
      <c r="B91" s="165" t="s">
        <v>166</v>
      </c>
      <c r="C91" s="143" t="s">
        <v>56</v>
      </c>
      <c r="D91" s="144" t="s">
        <v>161</v>
      </c>
      <c r="E91" s="145" t="s">
        <v>95</v>
      </c>
      <c r="F91" s="144" t="s">
        <v>167</v>
      </c>
      <c r="G91" s="146" t="s">
        <v>59</v>
      </c>
      <c r="H91" s="157">
        <v>20.77</v>
      </c>
      <c r="I91" s="158">
        <f>H91*$O$8</f>
        <v>2077.9367270000002</v>
      </c>
      <c r="J91" s="149">
        <v>10</v>
      </c>
      <c r="K91" s="146" t="s">
        <v>982</v>
      </c>
      <c r="L91" s="150"/>
      <c r="M91" s="151" t="str">
        <f>IF(L91="","-",L91/80)</f>
        <v>-</v>
      </c>
      <c r="N91" s="152">
        <f>H91*L91</f>
        <v>0</v>
      </c>
      <c r="O91" s="152">
        <v>0</v>
      </c>
      <c r="P91" s="153">
        <f t="shared" si="0"/>
        <v>0</v>
      </c>
      <c r="Q91" s="154">
        <f>L91*I91</f>
        <v>0</v>
      </c>
      <c r="R91" s="154">
        <v>0</v>
      </c>
      <c r="S91" s="155">
        <f t="shared" si="1"/>
        <v>0</v>
      </c>
      <c r="T91" s="160" t="s">
        <v>959</v>
      </c>
      <c r="U91" s="143" t="s">
        <v>698</v>
      </c>
      <c r="V91" s="143" t="s">
        <v>759</v>
      </c>
      <c r="W91" s="161" t="s">
        <v>760</v>
      </c>
      <c r="X91" s="156"/>
    </row>
    <row r="92" spans="1:26" s="73" customFormat="1" ht="15.6" customHeight="1">
      <c r="A92" s="50"/>
      <c r="B92" s="164" t="s">
        <v>168</v>
      </c>
      <c r="C92" s="56" t="s">
        <v>64</v>
      </c>
      <c r="D92" s="57" t="s">
        <v>161</v>
      </c>
      <c r="E92" s="74" t="s">
        <v>162</v>
      </c>
      <c r="F92" s="57" t="s">
        <v>65</v>
      </c>
      <c r="G92" s="59" t="s">
        <v>66</v>
      </c>
      <c r="H92" s="75">
        <f>I92/$O$8</f>
        <v>2.9086881816300845</v>
      </c>
      <c r="I92" s="76">
        <v>291</v>
      </c>
      <c r="J92" s="62">
        <v>24</v>
      </c>
      <c r="K92" s="166" t="s">
        <v>985</v>
      </c>
      <c r="L92" s="63"/>
      <c r="M92" s="64" t="str">
        <f>IF(L92="","-",L92/J92)</f>
        <v>-</v>
      </c>
      <c r="N92" s="65">
        <f>H92*L92</f>
        <v>0</v>
      </c>
      <c r="O92" s="65">
        <v>0</v>
      </c>
      <c r="P92" s="66">
        <f t="shared" si="0"/>
        <v>0</v>
      </c>
      <c r="Q92" s="67">
        <f>L92*I92</f>
        <v>0</v>
      </c>
      <c r="R92" s="67">
        <v>0</v>
      </c>
      <c r="S92" s="68">
        <f t="shared" si="1"/>
        <v>0</v>
      </c>
      <c r="T92" s="69" t="s">
        <v>959</v>
      </c>
      <c r="U92" s="56" t="s">
        <v>698</v>
      </c>
      <c r="V92" s="56" t="s">
        <v>759</v>
      </c>
      <c r="W92" s="70" t="s">
        <v>760</v>
      </c>
      <c r="X92" s="71"/>
      <c r="Y92" s="72"/>
      <c r="Z92" s="72"/>
    </row>
    <row r="93" spans="1:26" s="73" customFormat="1" ht="15.6" customHeight="1">
      <c r="A93" s="50"/>
      <c r="B93" s="164" t="s">
        <v>169</v>
      </c>
      <c r="C93" s="56" t="s">
        <v>56</v>
      </c>
      <c r="D93" s="57" t="s">
        <v>161</v>
      </c>
      <c r="E93" s="74" t="s">
        <v>162</v>
      </c>
      <c r="F93" s="57" t="s">
        <v>65</v>
      </c>
      <c r="G93" s="59" t="s">
        <v>59</v>
      </c>
      <c r="H93" s="60">
        <v>4.3899999999999997</v>
      </c>
      <c r="I93" s="61">
        <f>H93*$O$8</f>
        <v>439.19798900000001</v>
      </c>
      <c r="J93" s="62">
        <v>40</v>
      </c>
      <c r="K93" s="166" t="s">
        <v>985</v>
      </c>
      <c r="L93" s="63"/>
      <c r="M93" s="64" t="str">
        <f>IF(L93="","-",L93/J93)</f>
        <v>-</v>
      </c>
      <c r="N93" s="65">
        <f>H93*L93</f>
        <v>0</v>
      </c>
      <c r="O93" s="65">
        <v>0</v>
      </c>
      <c r="P93" s="66">
        <f t="shared" si="0"/>
        <v>0</v>
      </c>
      <c r="Q93" s="67">
        <f>L93*I93</f>
        <v>0</v>
      </c>
      <c r="R93" s="67">
        <v>0</v>
      </c>
      <c r="S93" s="68">
        <f t="shared" si="1"/>
        <v>0</v>
      </c>
      <c r="T93" s="69" t="s">
        <v>959</v>
      </c>
      <c r="U93" s="56" t="s">
        <v>698</v>
      </c>
      <c r="V93" s="56" t="s">
        <v>759</v>
      </c>
      <c r="W93" s="70" t="s">
        <v>760</v>
      </c>
      <c r="X93" s="71"/>
      <c r="Y93" s="72"/>
      <c r="Z93" s="72"/>
    </row>
    <row r="94" spans="1:26" s="73" customFormat="1" ht="15.6" hidden="1" customHeight="1">
      <c r="A94" s="142"/>
      <c r="B94" s="165" t="s">
        <v>170</v>
      </c>
      <c r="C94" s="143" t="s">
        <v>64</v>
      </c>
      <c r="D94" s="144" t="s">
        <v>171</v>
      </c>
      <c r="E94" s="145"/>
      <c r="F94" s="144" t="s">
        <v>132</v>
      </c>
      <c r="G94" s="146" t="s">
        <v>66</v>
      </c>
      <c r="H94" s="147">
        <f>I94/$O$8</f>
        <v>1.9091389783207773</v>
      </c>
      <c r="I94" s="148">
        <v>191</v>
      </c>
      <c r="J94" s="149">
        <v>25</v>
      </c>
      <c r="K94" s="146" t="s">
        <v>982</v>
      </c>
      <c r="L94" s="150"/>
      <c r="M94" s="151" t="str">
        <f>IF(L94="","-",L94/200)</f>
        <v>-</v>
      </c>
      <c r="N94" s="152">
        <f>H94*L94</f>
        <v>0</v>
      </c>
      <c r="O94" s="152">
        <f>IF(L94&lt;50,H94*L94*0.05,0)</f>
        <v>0</v>
      </c>
      <c r="P94" s="153">
        <f t="shared" ref="P94:P160" si="4">N94+O94</f>
        <v>0</v>
      </c>
      <c r="Q94" s="154">
        <f>L94*I94</f>
        <v>0</v>
      </c>
      <c r="R94" s="154">
        <f>IF(L94&lt;50,I94*L94*0.05,0)</f>
        <v>0</v>
      </c>
      <c r="S94" s="155">
        <f t="shared" ref="S94:S160" si="5">Q94+R94</f>
        <v>0</v>
      </c>
      <c r="T94" s="160">
        <v>4</v>
      </c>
      <c r="U94" s="143" t="s">
        <v>724</v>
      </c>
      <c r="V94" s="143" t="s">
        <v>761</v>
      </c>
      <c r="W94" s="161" t="s">
        <v>762</v>
      </c>
      <c r="X94" s="156"/>
    </row>
    <row r="95" spans="1:26" s="73" customFormat="1" ht="15.6" hidden="1" customHeight="1">
      <c r="A95" s="142"/>
      <c r="B95" s="165" t="s">
        <v>172</v>
      </c>
      <c r="C95" s="143" t="s">
        <v>64</v>
      </c>
      <c r="D95" s="144" t="s">
        <v>173</v>
      </c>
      <c r="E95" s="145"/>
      <c r="F95" s="144" t="s">
        <v>134</v>
      </c>
      <c r="G95" s="146" t="s">
        <v>66</v>
      </c>
      <c r="H95" s="147">
        <f>I95/$O$8</f>
        <v>2.2489857074459416</v>
      </c>
      <c r="I95" s="148">
        <v>225</v>
      </c>
      <c r="J95" s="149">
        <v>25</v>
      </c>
      <c r="K95" s="146" t="s">
        <v>982</v>
      </c>
      <c r="L95" s="150"/>
      <c r="M95" s="151" t="str">
        <f>IF(L95="","-",L95/200)</f>
        <v>-</v>
      </c>
      <c r="N95" s="152">
        <f>H95*L95</f>
        <v>0</v>
      </c>
      <c r="O95" s="152">
        <f>IF(L95&lt;50,H95*L95*0.05,0)</f>
        <v>0</v>
      </c>
      <c r="P95" s="153">
        <f t="shared" si="4"/>
        <v>0</v>
      </c>
      <c r="Q95" s="154">
        <f>L95*I95</f>
        <v>0</v>
      </c>
      <c r="R95" s="154">
        <f>IF(L95&lt;50,I95*L95*0.05,0)</f>
        <v>0</v>
      </c>
      <c r="S95" s="155">
        <f t="shared" si="5"/>
        <v>0</v>
      </c>
      <c r="T95" s="160" t="s">
        <v>958</v>
      </c>
      <c r="U95" s="143" t="s">
        <v>763</v>
      </c>
      <c r="V95" s="143" t="s">
        <v>764</v>
      </c>
      <c r="W95" s="161" t="s">
        <v>765</v>
      </c>
      <c r="X95" s="156"/>
    </row>
    <row r="96" spans="1:26" s="73" customFormat="1" ht="15.6" customHeight="1">
      <c r="A96" s="50"/>
      <c r="B96" s="164" t="s">
        <v>688</v>
      </c>
      <c r="C96" s="56" t="s">
        <v>64</v>
      </c>
      <c r="D96" s="57" t="s">
        <v>173</v>
      </c>
      <c r="E96" s="58"/>
      <c r="F96" s="57" t="s">
        <v>693</v>
      </c>
      <c r="G96" s="59" t="s">
        <v>66</v>
      </c>
      <c r="H96" s="75">
        <f>I96/$O$8</f>
        <v>13.483918752642557</v>
      </c>
      <c r="I96" s="76">
        <v>1349</v>
      </c>
      <c r="J96" s="62">
        <v>5</v>
      </c>
      <c r="K96" s="166" t="s">
        <v>985</v>
      </c>
      <c r="L96" s="63"/>
      <c r="M96" s="64" t="str">
        <f>IF(L96="","-",L96/200)</f>
        <v>-</v>
      </c>
      <c r="N96" s="65">
        <f>H96*L96</f>
        <v>0</v>
      </c>
      <c r="O96" s="65">
        <f>IF(L96&lt;50,H96*L96*0.05,0)</f>
        <v>0</v>
      </c>
      <c r="P96" s="66">
        <f t="shared" si="4"/>
        <v>0</v>
      </c>
      <c r="Q96" s="67">
        <f>L96*I96</f>
        <v>0</v>
      </c>
      <c r="R96" s="67">
        <f>IF(L96&lt;50,I96*L96*0.05,0)</f>
        <v>0</v>
      </c>
      <c r="S96" s="68">
        <f t="shared" si="5"/>
        <v>0</v>
      </c>
      <c r="T96" s="69" t="s">
        <v>958</v>
      </c>
      <c r="U96" s="56" t="s">
        <v>763</v>
      </c>
      <c r="V96" s="56" t="s">
        <v>764</v>
      </c>
      <c r="W96" s="70" t="s">
        <v>765</v>
      </c>
      <c r="X96" s="71"/>
      <c r="Y96" s="72"/>
      <c r="Z96" s="72"/>
    </row>
    <row r="97" spans="1:26" s="73" customFormat="1" ht="15.6" customHeight="1">
      <c r="A97" s="50"/>
      <c r="B97" s="164" t="s">
        <v>174</v>
      </c>
      <c r="C97" s="56" t="s">
        <v>64</v>
      </c>
      <c r="D97" s="57" t="s">
        <v>173</v>
      </c>
      <c r="E97" s="58"/>
      <c r="F97" s="57" t="s">
        <v>65</v>
      </c>
      <c r="G97" s="59" t="s">
        <v>66</v>
      </c>
      <c r="H97" s="75">
        <f>I97/$O$8</f>
        <v>2.2489857074459416</v>
      </c>
      <c r="I97" s="76">
        <v>225</v>
      </c>
      <c r="J97" s="62">
        <v>24</v>
      </c>
      <c r="K97" s="166" t="s">
        <v>985</v>
      </c>
      <c r="L97" s="63"/>
      <c r="M97" s="64" t="str">
        <f>IF(L97="","-",L97/J97)</f>
        <v>-</v>
      </c>
      <c r="N97" s="65">
        <f>H97*L97</f>
        <v>0</v>
      </c>
      <c r="O97" s="65">
        <v>0</v>
      </c>
      <c r="P97" s="66">
        <f t="shared" si="4"/>
        <v>0</v>
      </c>
      <c r="Q97" s="67">
        <f>L97*I97</f>
        <v>0</v>
      </c>
      <c r="R97" s="67">
        <v>0</v>
      </c>
      <c r="S97" s="68">
        <f t="shared" si="5"/>
        <v>0</v>
      </c>
      <c r="T97" s="69" t="s">
        <v>958</v>
      </c>
      <c r="U97" s="56" t="s">
        <v>763</v>
      </c>
      <c r="V97" s="56" t="s">
        <v>764</v>
      </c>
      <c r="W97" s="70" t="s">
        <v>765</v>
      </c>
      <c r="X97" s="71"/>
      <c r="Y97" s="72"/>
      <c r="Z97" s="72"/>
    </row>
    <row r="98" spans="1:26" s="73" customFormat="1" ht="15.6" customHeight="1">
      <c r="A98" s="50"/>
      <c r="B98" s="164" t="s">
        <v>175</v>
      </c>
      <c r="C98" s="56" t="s">
        <v>64</v>
      </c>
      <c r="D98" s="57" t="s">
        <v>173</v>
      </c>
      <c r="E98" s="74" t="s">
        <v>61</v>
      </c>
      <c r="F98" s="57" t="s">
        <v>65</v>
      </c>
      <c r="G98" s="59" t="s">
        <v>66</v>
      </c>
      <c r="H98" s="75">
        <f>I98/$O$8</f>
        <v>2.2489857074459416</v>
      </c>
      <c r="I98" s="76">
        <v>225</v>
      </c>
      <c r="J98" s="62">
        <v>24</v>
      </c>
      <c r="K98" s="166" t="s">
        <v>985</v>
      </c>
      <c r="L98" s="63"/>
      <c r="M98" s="64" t="str">
        <f>IF(L98="","-",L98/J98)</f>
        <v>-</v>
      </c>
      <c r="N98" s="65">
        <f>H98*L98</f>
        <v>0</v>
      </c>
      <c r="O98" s="65">
        <v>0</v>
      </c>
      <c r="P98" s="66">
        <f t="shared" si="4"/>
        <v>0</v>
      </c>
      <c r="Q98" s="67">
        <f>L98*I98</f>
        <v>0</v>
      </c>
      <c r="R98" s="67">
        <v>0</v>
      </c>
      <c r="S98" s="68">
        <f t="shared" si="5"/>
        <v>0</v>
      </c>
      <c r="T98" s="69" t="s">
        <v>958</v>
      </c>
      <c r="U98" s="56" t="s">
        <v>763</v>
      </c>
      <c r="V98" s="56" t="s">
        <v>764</v>
      </c>
      <c r="W98" s="70" t="s">
        <v>765</v>
      </c>
      <c r="X98" s="71"/>
      <c r="Y98" s="72"/>
      <c r="Z98" s="72"/>
    </row>
    <row r="99" spans="1:26" s="73" customFormat="1" ht="15.6" hidden="1" customHeight="1">
      <c r="A99" s="142"/>
      <c r="B99" s="165" t="s">
        <v>176</v>
      </c>
      <c r="C99" s="143" t="s">
        <v>56</v>
      </c>
      <c r="D99" s="144" t="s">
        <v>173</v>
      </c>
      <c r="E99" s="145"/>
      <c r="F99" s="144" t="s">
        <v>65</v>
      </c>
      <c r="G99" s="146" t="s">
        <v>59</v>
      </c>
      <c r="H99" s="157">
        <v>4.5</v>
      </c>
      <c r="I99" s="158">
        <f>H99*$O$8</f>
        <v>450.20295000000004</v>
      </c>
      <c r="J99" s="149">
        <v>40</v>
      </c>
      <c r="K99" s="146" t="s">
        <v>982</v>
      </c>
      <c r="L99" s="150"/>
      <c r="M99" s="151" t="str">
        <f>IF(L99="","-",L99/J99)</f>
        <v>-</v>
      </c>
      <c r="N99" s="152">
        <f>H99*L99</f>
        <v>0</v>
      </c>
      <c r="O99" s="152">
        <v>0</v>
      </c>
      <c r="P99" s="153">
        <f t="shared" si="4"/>
        <v>0</v>
      </c>
      <c r="Q99" s="154">
        <f>L99*I99</f>
        <v>0</v>
      </c>
      <c r="R99" s="154">
        <v>0</v>
      </c>
      <c r="S99" s="155">
        <f t="shared" si="5"/>
        <v>0</v>
      </c>
      <c r="T99" s="160" t="s">
        <v>958</v>
      </c>
      <c r="U99" s="143" t="s">
        <v>763</v>
      </c>
      <c r="V99" s="143" t="s">
        <v>764</v>
      </c>
      <c r="W99" s="161" t="s">
        <v>765</v>
      </c>
      <c r="X99" s="156"/>
    </row>
    <row r="100" spans="1:26" s="73" customFormat="1" ht="15.6" customHeight="1">
      <c r="A100" s="50"/>
      <c r="B100" s="164" t="s">
        <v>177</v>
      </c>
      <c r="C100" s="56" t="s">
        <v>56</v>
      </c>
      <c r="D100" s="57" t="s">
        <v>178</v>
      </c>
      <c r="E100" s="79" t="s">
        <v>179</v>
      </c>
      <c r="F100" s="57" t="s">
        <v>90</v>
      </c>
      <c r="G100" s="59" t="s">
        <v>59</v>
      </c>
      <c r="H100" s="60">
        <v>5.33</v>
      </c>
      <c r="I100" s="61">
        <f>H100*$O$8</f>
        <v>533.24038300000007</v>
      </c>
      <c r="J100" s="62">
        <v>25</v>
      </c>
      <c r="K100" s="166" t="s">
        <v>985</v>
      </c>
      <c r="L100" s="63"/>
      <c r="M100" s="64" t="str">
        <f>IF(L100="","-",L100/200)</f>
        <v>-</v>
      </c>
      <c r="N100" s="65">
        <f>H100*L100</f>
        <v>0</v>
      </c>
      <c r="O100" s="65">
        <f>IF(L100&lt;50,H100*L100*0.05,0)</f>
        <v>0</v>
      </c>
      <c r="P100" s="66">
        <f t="shared" si="4"/>
        <v>0</v>
      </c>
      <c r="Q100" s="67">
        <f>L100*I100</f>
        <v>0</v>
      </c>
      <c r="R100" s="67">
        <f>IF(L100&lt;50,I100*L100*0.05,0)</f>
        <v>0</v>
      </c>
      <c r="S100" s="68">
        <f t="shared" si="5"/>
        <v>0</v>
      </c>
      <c r="T100" s="69">
        <v>4</v>
      </c>
      <c r="U100" s="56" t="s">
        <v>724</v>
      </c>
      <c r="V100" s="56" t="s">
        <v>766</v>
      </c>
      <c r="W100" s="70" t="s">
        <v>767</v>
      </c>
      <c r="X100" s="71"/>
      <c r="Y100" s="72"/>
      <c r="Z100" s="72"/>
    </row>
    <row r="101" spans="1:26" s="73" customFormat="1" ht="15.6" customHeight="1">
      <c r="A101" s="50"/>
      <c r="B101" s="164" t="s">
        <v>180</v>
      </c>
      <c r="C101" s="56" t="s">
        <v>56</v>
      </c>
      <c r="D101" s="57" t="s">
        <v>178</v>
      </c>
      <c r="E101" s="79" t="s">
        <v>179</v>
      </c>
      <c r="F101" s="57" t="s">
        <v>181</v>
      </c>
      <c r="G101" s="59" t="s">
        <v>59</v>
      </c>
      <c r="H101" s="60">
        <v>2.19</v>
      </c>
      <c r="I101" s="61">
        <f>H101*$O$8</f>
        <v>219.098769</v>
      </c>
      <c r="J101" s="62">
        <v>84</v>
      </c>
      <c r="K101" s="168" t="s">
        <v>984</v>
      </c>
      <c r="L101" s="63"/>
      <c r="M101" s="64" t="str">
        <f>IF(L101="","-",L101/J101)</f>
        <v>-</v>
      </c>
      <c r="N101" s="65">
        <f>H101*L101</f>
        <v>0</v>
      </c>
      <c r="O101" s="65">
        <v>0</v>
      </c>
      <c r="P101" s="66">
        <f t="shared" si="4"/>
        <v>0</v>
      </c>
      <c r="Q101" s="67">
        <f>L101*I101</f>
        <v>0</v>
      </c>
      <c r="R101" s="67">
        <v>0</v>
      </c>
      <c r="S101" s="68">
        <f t="shared" si="5"/>
        <v>0</v>
      </c>
      <c r="T101" s="69">
        <v>4</v>
      </c>
      <c r="U101" s="56" t="s">
        <v>724</v>
      </c>
      <c r="V101" s="56" t="s">
        <v>766</v>
      </c>
      <c r="W101" s="70" t="s">
        <v>767</v>
      </c>
      <c r="X101" s="71"/>
      <c r="Y101" s="72"/>
      <c r="Z101" s="72"/>
    </row>
    <row r="102" spans="1:26" s="73" customFormat="1" ht="15.6" hidden="1" customHeight="1">
      <c r="A102" s="142"/>
      <c r="B102" s="165" t="s">
        <v>182</v>
      </c>
      <c r="C102" s="143" t="s">
        <v>56</v>
      </c>
      <c r="D102" s="144" t="s">
        <v>178</v>
      </c>
      <c r="E102" s="145" t="s">
        <v>179</v>
      </c>
      <c r="F102" s="144" t="s">
        <v>65</v>
      </c>
      <c r="G102" s="146" t="s">
        <v>59</v>
      </c>
      <c r="H102" s="157">
        <v>4.5</v>
      </c>
      <c r="I102" s="158">
        <f>H102*$O$8</f>
        <v>450.20295000000004</v>
      </c>
      <c r="J102" s="149">
        <v>40</v>
      </c>
      <c r="K102" s="146" t="s">
        <v>982</v>
      </c>
      <c r="L102" s="150"/>
      <c r="M102" s="151" t="str">
        <f>IF(L102="","-",L102/J102)</f>
        <v>-</v>
      </c>
      <c r="N102" s="152">
        <f>H102*L102</f>
        <v>0</v>
      </c>
      <c r="O102" s="152">
        <v>0</v>
      </c>
      <c r="P102" s="153">
        <f t="shared" si="4"/>
        <v>0</v>
      </c>
      <c r="Q102" s="154">
        <f>L102*I102</f>
        <v>0</v>
      </c>
      <c r="R102" s="154">
        <v>0</v>
      </c>
      <c r="S102" s="155">
        <f t="shared" si="5"/>
        <v>0</v>
      </c>
      <c r="T102" s="160">
        <v>4</v>
      </c>
      <c r="U102" s="143" t="s">
        <v>724</v>
      </c>
      <c r="V102" s="143" t="s">
        <v>766</v>
      </c>
      <c r="W102" s="161" t="s">
        <v>767</v>
      </c>
      <c r="X102" s="156"/>
    </row>
    <row r="103" spans="1:26" s="73" customFormat="1" ht="15.6" hidden="1" customHeight="1">
      <c r="A103" s="142"/>
      <c r="B103" s="165" t="s">
        <v>183</v>
      </c>
      <c r="C103" s="143" t="s">
        <v>64</v>
      </c>
      <c r="D103" s="144" t="s">
        <v>184</v>
      </c>
      <c r="E103" s="145"/>
      <c r="F103" s="144" t="s">
        <v>62</v>
      </c>
      <c r="G103" s="146" t="s">
        <v>59</v>
      </c>
      <c r="H103" s="147">
        <f>I103/$O$8</f>
        <v>3.9882013212041367</v>
      </c>
      <c r="I103" s="148">
        <v>399</v>
      </c>
      <c r="J103" s="149">
        <v>25</v>
      </c>
      <c r="K103" s="146" t="s">
        <v>982</v>
      </c>
      <c r="L103" s="150"/>
      <c r="M103" s="151" t="str">
        <f>IF(L103="","-",L103/200)</f>
        <v>-</v>
      </c>
      <c r="N103" s="152">
        <f>H103*L103</f>
        <v>0</v>
      </c>
      <c r="O103" s="152">
        <f>IF(L103&lt;50,H103*L103*0.05,0)</f>
        <v>0</v>
      </c>
      <c r="P103" s="153">
        <f t="shared" si="4"/>
        <v>0</v>
      </c>
      <c r="Q103" s="154">
        <f>L103*I103</f>
        <v>0</v>
      </c>
      <c r="R103" s="154">
        <f>IF(L103&lt;50,I103*L103*0.05,0)</f>
        <v>0</v>
      </c>
      <c r="S103" s="155">
        <f t="shared" si="5"/>
        <v>0</v>
      </c>
      <c r="T103" s="160">
        <v>4</v>
      </c>
      <c r="U103" s="143" t="s">
        <v>724</v>
      </c>
      <c r="V103" s="143" t="s">
        <v>768</v>
      </c>
      <c r="W103" s="161" t="s">
        <v>769</v>
      </c>
      <c r="X103" s="156"/>
    </row>
    <row r="104" spans="1:26" s="73" customFormat="1" ht="15.6" customHeight="1">
      <c r="A104" s="50"/>
      <c r="B104" s="164" t="s">
        <v>185</v>
      </c>
      <c r="C104" s="56" t="s">
        <v>64</v>
      </c>
      <c r="D104" s="57" t="s">
        <v>184</v>
      </c>
      <c r="E104" s="58"/>
      <c r="F104" s="57" t="s">
        <v>65</v>
      </c>
      <c r="G104" s="59" t="s">
        <v>66</v>
      </c>
      <c r="H104" s="75">
        <f>I104/$O$8</f>
        <v>2.0690668508502665</v>
      </c>
      <c r="I104" s="76">
        <v>207</v>
      </c>
      <c r="J104" s="62">
        <v>24</v>
      </c>
      <c r="K104" s="166" t="s">
        <v>985</v>
      </c>
      <c r="L104" s="63"/>
      <c r="M104" s="64" t="str">
        <f>IF(L104="","-",L104/J104)</f>
        <v>-</v>
      </c>
      <c r="N104" s="65">
        <f>H104*L104</f>
        <v>0</v>
      </c>
      <c r="O104" s="65">
        <v>0</v>
      </c>
      <c r="P104" s="66">
        <f t="shared" si="4"/>
        <v>0</v>
      </c>
      <c r="Q104" s="67">
        <f>L104*I104</f>
        <v>0</v>
      </c>
      <c r="R104" s="67">
        <v>0</v>
      </c>
      <c r="S104" s="68">
        <f t="shared" si="5"/>
        <v>0</v>
      </c>
      <c r="T104" s="69">
        <v>4</v>
      </c>
      <c r="U104" s="56" t="s">
        <v>724</v>
      </c>
      <c r="V104" s="56" t="s">
        <v>768</v>
      </c>
      <c r="W104" s="70" t="s">
        <v>769</v>
      </c>
      <c r="X104" s="71"/>
      <c r="Y104" s="72"/>
      <c r="Z104" s="72"/>
    </row>
    <row r="105" spans="1:26" s="73" customFormat="1" ht="15.6" customHeight="1">
      <c r="A105" s="50"/>
      <c r="B105" s="164" t="s">
        <v>186</v>
      </c>
      <c r="C105" s="56" t="s">
        <v>64</v>
      </c>
      <c r="D105" s="57" t="s">
        <v>187</v>
      </c>
      <c r="E105" s="58"/>
      <c r="F105" s="57" t="s">
        <v>65</v>
      </c>
      <c r="G105" s="59" t="s">
        <v>66</v>
      </c>
      <c r="H105" s="75">
        <f>I105/$O$8</f>
        <v>2.2489857074459416</v>
      </c>
      <c r="I105" s="76">
        <v>225</v>
      </c>
      <c r="J105" s="62">
        <v>24</v>
      </c>
      <c r="K105" s="166" t="s">
        <v>985</v>
      </c>
      <c r="L105" s="63"/>
      <c r="M105" s="64" t="str">
        <f>IF(L105="","-",L105/J105)</f>
        <v>-</v>
      </c>
      <c r="N105" s="65">
        <f>H105*L105</f>
        <v>0</v>
      </c>
      <c r="O105" s="65">
        <v>0</v>
      </c>
      <c r="P105" s="66">
        <f t="shared" si="4"/>
        <v>0</v>
      </c>
      <c r="Q105" s="67">
        <f>L105*I105</f>
        <v>0</v>
      </c>
      <c r="R105" s="67">
        <v>0</v>
      </c>
      <c r="S105" s="68">
        <f t="shared" si="5"/>
        <v>0</v>
      </c>
      <c r="T105" s="69" t="s">
        <v>958</v>
      </c>
      <c r="U105" s="56" t="s">
        <v>763</v>
      </c>
      <c r="V105" s="56" t="s">
        <v>770</v>
      </c>
      <c r="W105" s="70" t="s">
        <v>771</v>
      </c>
      <c r="X105" s="71"/>
      <c r="Y105" s="72"/>
      <c r="Z105" s="72"/>
    </row>
    <row r="106" spans="1:26" s="73" customFormat="1" ht="15.6" hidden="1" customHeight="1">
      <c r="A106" s="142"/>
      <c r="B106" s="165" t="s">
        <v>188</v>
      </c>
      <c r="C106" s="143" t="s">
        <v>64</v>
      </c>
      <c r="D106" s="144" t="s">
        <v>189</v>
      </c>
      <c r="E106" s="145"/>
      <c r="F106" s="144" t="s">
        <v>190</v>
      </c>
      <c r="G106" s="146" t="s">
        <v>66</v>
      </c>
      <c r="H106" s="147">
        <f>I106/$O$8</f>
        <v>0.60972501401867751</v>
      </c>
      <c r="I106" s="148">
        <v>61</v>
      </c>
      <c r="J106" s="149">
        <v>144</v>
      </c>
      <c r="K106" s="146" t="s">
        <v>982</v>
      </c>
      <c r="L106" s="150"/>
      <c r="M106" s="151" t="str">
        <f>IF(L106="","-",L106/J106)</f>
        <v>-</v>
      </c>
      <c r="N106" s="152">
        <f>H106*L106</f>
        <v>0</v>
      </c>
      <c r="O106" s="152">
        <v>0</v>
      </c>
      <c r="P106" s="153">
        <f t="shared" si="4"/>
        <v>0</v>
      </c>
      <c r="Q106" s="154">
        <f>L106*I106</f>
        <v>0</v>
      </c>
      <c r="R106" s="154">
        <v>0</v>
      </c>
      <c r="S106" s="155">
        <f t="shared" si="5"/>
        <v>0</v>
      </c>
      <c r="T106" s="160">
        <v>4</v>
      </c>
      <c r="U106" s="143" t="s">
        <v>724</v>
      </c>
      <c r="V106" s="143" t="s">
        <v>772</v>
      </c>
      <c r="W106" s="161" t="s">
        <v>773</v>
      </c>
      <c r="X106" s="156"/>
    </row>
    <row r="107" spans="1:26" s="73" customFormat="1" ht="15.6" hidden="1" customHeight="1">
      <c r="A107" s="142"/>
      <c r="B107" s="165" t="s">
        <v>191</v>
      </c>
      <c r="C107" s="143" t="s">
        <v>64</v>
      </c>
      <c r="D107" s="144" t="s">
        <v>192</v>
      </c>
      <c r="E107" s="145"/>
      <c r="F107" s="144" t="s">
        <v>132</v>
      </c>
      <c r="G107" s="146" t="s">
        <v>66</v>
      </c>
      <c r="H107" s="147">
        <f>I107/$O$8</f>
        <v>2.0690668508502665</v>
      </c>
      <c r="I107" s="148">
        <v>207</v>
      </c>
      <c r="J107" s="149">
        <v>25</v>
      </c>
      <c r="K107" s="146" t="s">
        <v>982</v>
      </c>
      <c r="L107" s="150"/>
      <c r="M107" s="151" t="str">
        <f>IF(L107="","-",L107/200)</f>
        <v>-</v>
      </c>
      <c r="N107" s="152">
        <f>H107*L107</f>
        <v>0</v>
      </c>
      <c r="O107" s="152">
        <f>IF(L107&lt;50,H107*L107*0.05,0)</f>
        <v>0</v>
      </c>
      <c r="P107" s="153">
        <f t="shared" si="4"/>
        <v>0</v>
      </c>
      <c r="Q107" s="154">
        <f>L107*I107</f>
        <v>0</v>
      </c>
      <c r="R107" s="154">
        <f>IF(L107&lt;50,I107*L107*0.05,0)</f>
        <v>0</v>
      </c>
      <c r="S107" s="155">
        <f t="shared" si="5"/>
        <v>0</v>
      </c>
      <c r="T107" s="160" t="s">
        <v>958</v>
      </c>
      <c r="U107" s="143" t="s">
        <v>724</v>
      </c>
      <c r="V107" s="143" t="s">
        <v>774</v>
      </c>
      <c r="W107" s="161" t="s">
        <v>775</v>
      </c>
      <c r="X107" s="156"/>
    </row>
    <row r="108" spans="1:26" s="73" customFormat="1" ht="15.6" hidden="1" customHeight="1">
      <c r="A108" s="142"/>
      <c r="B108" s="165" t="s">
        <v>193</v>
      </c>
      <c r="C108" s="143" t="s">
        <v>56</v>
      </c>
      <c r="D108" s="144" t="s">
        <v>192</v>
      </c>
      <c r="E108" s="145" t="s">
        <v>61</v>
      </c>
      <c r="F108" s="144" t="s">
        <v>62</v>
      </c>
      <c r="G108" s="146" t="s">
        <v>59</v>
      </c>
      <c r="H108" s="157">
        <v>3.45</v>
      </c>
      <c r="I108" s="158">
        <f>H108*$O$8</f>
        <v>345.15559500000006</v>
      </c>
      <c r="J108" s="149">
        <v>25</v>
      </c>
      <c r="K108" s="146" t="s">
        <v>982</v>
      </c>
      <c r="L108" s="150"/>
      <c r="M108" s="151" t="str">
        <f>IF(L108="","-",L108/200)</f>
        <v>-</v>
      </c>
      <c r="N108" s="152">
        <f>H108*L108</f>
        <v>0</v>
      </c>
      <c r="O108" s="152">
        <f>IF(L108&lt;50,H108*L108*0.05,0)</f>
        <v>0</v>
      </c>
      <c r="P108" s="153">
        <f t="shared" si="4"/>
        <v>0</v>
      </c>
      <c r="Q108" s="154">
        <f>L108*I108</f>
        <v>0</v>
      </c>
      <c r="R108" s="154">
        <f>IF(L108&lt;50,I108*L108*0.05,0)</f>
        <v>0</v>
      </c>
      <c r="S108" s="155">
        <f t="shared" si="5"/>
        <v>0</v>
      </c>
      <c r="T108" s="160" t="s">
        <v>958</v>
      </c>
      <c r="U108" s="143" t="s">
        <v>724</v>
      </c>
      <c r="V108" s="143" t="s">
        <v>774</v>
      </c>
      <c r="W108" s="161" t="s">
        <v>775</v>
      </c>
      <c r="X108" s="156"/>
    </row>
    <row r="109" spans="1:26" s="73" customFormat="1" ht="15.6" hidden="1" customHeight="1">
      <c r="A109" s="142"/>
      <c r="B109" s="165" t="s">
        <v>194</v>
      </c>
      <c r="C109" s="143" t="s">
        <v>56</v>
      </c>
      <c r="D109" s="144" t="s">
        <v>192</v>
      </c>
      <c r="E109" s="145"/>
      <c r="F109" s="144" t="s">
        <v>90</v>
      </c>
      <c r="G109" s="146" t="s">
        <v>59</v>
      </c>
      <c r="H109" s="157">
        <v>4.49</v>
      </c>
      <c r="I109" s="158">
        <f>H109*$O$8</f>
        <v>449.20249900000005</v>
      </c>
      <c r="J109" s="149">
        <v>25</v>
      </c>
      <c r="K109" s="146" t="s">
        <v>982</v>
      </c>
      <c r="L109" s="150"/>
      <c r="M109" s="151" t="str">
        <f>IF(L109="","-",L109/200)</f>
        <v>-</v>
      </c>
      <c r="N109" s="152">
        <f>H109*L109</f>
        <v>0</v>
      </c>
      <c r="O109" s="152">
        <f>IF(L109&lt;50,H109*L109*0.05,0)</f>
        <v>0</v>
      </c>
      <c r="P109" s="153">
        <f t="shared" si="4"/>
        <v>0</v>
      </c>
      <c r="Q109" s="154">
        <f>L109*I109</f>
        <v>0</v>
      </c>
      <c r="R109" s="154">
        <f>IF(L109&lt;50,I109*L109*0.05,0)</f>
        <v>0</v>
      </c>
      <c r="S109" s="155">
        <f t="shared" si="5"/>
        <v>0</v>
      </c>
      <c r="T109" s="160" t="s">
        <v>958</v>
      </c>
      <c r="U109" s="143" t="s">
        <v>724</v>
      </c>
      <c r="V109" s="143" t="s">
        <v>774</v>
      </c>
      <c r="W109" s="161" t="s">
        <v>775</v>
      </c>
      <c r="X109" s="156"/>
    </row>
    <row r="110" spans="1:26" s="73" customFormat="1" ht="15.6" hidden="1" customHeight="1">
      <c r="A110" s="142"/>
      <c r="B110" s="165" t="s">
        <v>195</v>
      </c>
      <c r="C110" s="143" t="s">
        <v>56</v>
      </c>
      <c r="D110" s="144" t="s">
        <v>192</v>
      </c>
      <c r="E110" s="145"/>
      <c r="F110" s="144" t="s">
        <v>90</v>
      </c>
      <c r="G110" s="146" t="s">
        <v>59</v>
      </c>
      <c r="H110" s="157">
        <v>5.41</v>
      </c>
      <c r="I110" s="158">
        <f>H110*$O$8</f>
        <v>541.24399100000005</v>
      </c>
      <c r="J110" s="149">
        <v>25</v>
      </c>
      <c r="K110" s="146" t="s">
        <v>982</v>
      </c>
      <c r="L110" s="150"/>
      <c r="M110" s="151" t="str">
        <f>IF(L110="","-",L110/200)</f>
        <v>-</v>
      </c>
      <c r="N110" s="152">
        <f>H110*L110</f>
        <v>0</v>
      </c>
      <c r="O110" s="152">
        <f>IF(L110&lt;50,H110*L110*0.05,0)</f>
        <v>0</v>
      </c>
      <c r="P110" s="153">
        <f t="shared" si="4"/>
        <v>0</v>
      </c>
      <c r="Q110" s="154">
        <f>L110*I110</f>
        <v>0</v>
      </c>
      <c r="R110" s="154">
        <f>IF(L110&lt;50,I110*L110*0.05,0)</f>
        <v>0</v>
      </c>
      <c r="S110" s="155">
        <f t="shared" si="5"/>
        <v>0</v>
      </c>
      <c r="T110" s="160" t="s">
        <v>958</v>
      </c>
      <c r="U110" s="143" t="s">
        <v>724</v>
      </c>
      <c r="V110" s="143" t="s">
        <v>774</v>
      </c>
      <c r="W110" s="161" t="s">
        <v>775</v>
      </c>
      <c r="X110" s="156"/>
    </row>
    <row r="111" spans="1:26" s="73" customFormat="1" ht="15.6" hidden="1" customHeight="1">
      <c r="A111" s="142"/>
      <c r="B111" s="165" t="s">
        <v>196</v>
      </c>
      <c r="C111" s="143" t="s">
        <v>64</v>
      </c>
      <c r="D111" s="144" t="s">
        <v>192</v>
      </c>
      <c r="E111" s="145"/>
      <c r="F111" s="144" t="s">
        <v>190</v>
      </c>
      <c r="G111" s="146" t="s">
        <v>66</v>
      </c>
      <c r="H111" s="147">
        <f>I111/$O$8</f>
        <v>0.60972501401867751</v>
      </c>
      <c r="I111" s="148">
        <v>61</v>
      </c>
      <c r="J111" s="149">
        <v>144</v>
      </c>
      <c r="K111" s="146" t="s">
        <v>982</v>
      </c>
      <c r="L111" s="150"/>
      <c r="M111" s="151" t="str">
        <f>IF(L111="","-",L111/J111)</f>
        <v>-</v>
      </c>
      <c r="N111" s="152">
        <f>H111*L111</f>
        <v>0</v>
      </c>
      <c r="O111" s="152">
        <v>0</v>
      </c>
      <c r="P111" s="153">
        <f t="shared" si="4"/>
        <v>0</v>
      </c>
      <c r="Q111" s="154">
        <f>L111*I111</f>
        <v>0</v>
      </c>
      <c r="R111" s="154">
        <v>0</v>
      </c>
      <c r="S111" s="155">
        <f t="shared" si="5"/>
        <v>0</v>
      </c>
      <c r="T111" s="160" t="s">
        <v>958</v>
      </c>
      <c r="U111" s="143" t="s">
        <v>724</v>
      </c>
      <c r="V111" s="143" t="s">
        <v>774</v>
      </c>
      <c r="W111" s="161" t="s">
        <v>775</v>
      </c>
      <c r="X111" s="156"/>
    </row>
    <row r="112" spans="1:26" s="73" customFormat="1" ht="15.6" customHeight="1">
      <c r="A112" s="50"/>
      <c r="B112" s="164" t="s">
        <v>197</v>
      </c>
      <c r="C112" s="56" t="s">
        <v>64</v>
      </c>
      <c r="D112" s="57" t="s">
        <v>192</v>
      </c>
      <c r="E112" s="58"/>
      <c r="F112" s="57" t="s">
        <v>136</v>
      </c>
      <c r="G112" s="59" t="s">
        <v>66</v>
      </c>
      <c r="H112" s="75">
        <f>I112/$O$8</f>
        <v>0.64970698215104983</v>
      </c>
      <c r="I112" s="76">
        <v>65</v>
      </c>
      <c r="J112" s="62">
        <v>104</v>
      </c>
      <c r="K112" s="166" t="s">
        <v>985</v>
      </c>
      <c r="L112" s="63"/>
      <c r="M112" s="64" t="str">
        <f>IF(L112="","-",L112/J112)</f>
        <v>-</v>
      </c>
      <c r="N112" s="65">
        <f>H112*L112</f>
        <v>0</v>
      </c>
      <c r="O112" s="65">
        <v>0</v>
      </c>
      <c r="P112" s="66">
        <f t="shared" si="4"/>
        <v>0</v>
      </c>
      <c r="Q112" s="67">
        <f>L112*I112</f>
        <v>0</v>
      </c>
      <c r="R112" s="67">
        <v>0</v>
      </c>
      <c r="S112" s="68">
        <f t="shared" si="5"/>
        <v>0</v>
      </c>
      <c r="T112" s="69" t="s">
        <v>958</v>
      </c>
      <c r="U112" s="56" t="s">
        <v>724</v>
      </c>
      <c r="V112" s="56" t="s">
        <v>774</v>
      </c>
      <c r="W112" s="70" t="s">
        <v>775</v>
      </c>
      <c r="X112" s="71"/>
      <c r="Y112" s="72"/>
      <c r="Z112" s="72"/>
    </row>
    <row r="113" spans="1:26" s="73" customFormat="1" ht="15.6" customHeight="1">
      <c r="A113" s="50"/>
      <c r="B113" s="164" t="s">
        <v>198</v>
      </c>
      <c r="C113" s="56" t="s">
        <v>64</v>
      </c>
      <c r="D113" s="57" t="s">
        <v>192</v>
      </c>
      <c r="E113" s="58"/>
      <c r="F113" s="57" t="s">
        <v>65</v>
      </c>
      <c r="G113" s="59" t="s">
        <v>66</v>
      </c>
      <c r="H113" s="75">
        <f>I113/$O$8</f>
        <v>2.2489857074459416</v>
      </c>
      <c r="I113" s="76">
        <v>225</v>
      </c>
      <c r="J113" s="62">
        <v>24</v>
      </c>
      <c r="K113" s="168" t="s">
        <v>984</v>
      </c>
      <c r="L113" s="63"/>
      <c r="M113" s="64" t="str">
        <f>IF(L113="","-",L113/J113)</f>
        <v>-</v>
      </c>
      <c r="N113" s="65">
        <f>H113*L113</f>
        <v>0</v>
      </c>
      <c r="O113" s="65">
        <v>0</v>
      </c>
      <c r="P113" s="66">
        <f t="shared" si="4"/>
        <v>0</v>
      </c>
      <c r="Q113" s="67">
        <f>L113*I113</f>
        <v>0</v>
      </c>
      <c r="R113" s="67">
        <v>0</v>
      </c>
      <c r="S113" s="68">
        <f t="shared" si="5"/>
        <v>0</v>
      </c>
      <c r="T113" s="69" t="s">
        <v>958</v>
      </c>
      <c r="U113" s="56" t="s">
        <v>724</v>
      </c>
      <c r="V113" s="56" t="s">
        <v>774</v>
      </c>
      <c r="W113" s="70" t="s">
        <v>775</v>
      </c>
      <c r="X113" s="71"/>
      <c r="Y113" s="72"/>
      <c r="Z113" s="72"/>
    </row>
    <row r="114" spans="1:26" s="73" customFormat="1" ht="15.6" customHeight="1">
      <c r="A114" s="50"/>
      <c r="B114" s="164" t="s">
        <v>199</v>
      </c>
      <c r="C114" s="56" t="s">
        <v>56</v>
      </c>
      <c r="D114" s="57" t="s">
        <v>192</v>
      </c>
      <c r="E114" s="74" t="s">
        <v>61</v>
      </c>
      <c r="F114" s="57" t="s">
        <v>65</v>
      </c>
      <c r="G114" s="59" t="s">
        <v>59</v>
      </c>
      <c r="H114" s="60">
        <v>3.87</v>
      </c>
      <c r="I114" s="61">
        <f>H114*$O$8</f>
        <v>387.17453700000004</v>
      </c>
      <c r="J114" s="62">
        <v>40</v>
      </c>
      <c r="K114" s="167" t="s">
        <v>983</v>
      </c>
      <c r="L114" s="63"/>
      <c r="M114" s="64" t="str">
        <f>IF(L114="","-",L114/J114)</f>
        <v>-</v>
      </c>
      <c r="N114" s="65">
        <f>H114*L114</f>
        <v>0</v>
      </c>
      <c r="O114" s="65">
        <v>0</v>
      </c>
      <c r="P114" s="66">
        <f t="shared" si="4"/>
        <v>0</v>
      </c>
      <c r="Q114" s="67">
        <f>L114*I114</f>
        <v>0</v>
      </c>
      <c r="R114" s="67">
        <v>0</v>
      </c>
      <c r="S114" s="68">
        <f t="shared" si="5"/>
        <v>0</v>
      </c>
      <c r="T114" s="69" t="s">
        <v>958</v>
      </c>
      <c r="U114" s="56" t="s">
        <v>724</v>
      </c>
      <c r="V114" s="56" t="s">
        <v>774</v>
      </c>
      <c r="W114" s="70" t="s">
        <v>775</v>
      </c>
      <c r="X114" s="71"/>
      <c r="Y114" s="72"/>
      <c r="Z114" s="72"/>
    </row>
    <row r="115" spans="1:26" s="73" customFormat="1" ht="15.6" hidden="1" customHeight="1">
      <c r="A115" s="142"/>
      <c r="B115" s="165" t="s">
        <v>200</v>
      </c>
      <c r="C115" s="143" t="s">
        <v>64</v>
      </c>
      <c r="D115" s="144" t="s">
        <v>201</v>
      </c>
      <c r="E115" s="145"/>
      <c r="F115" s="144" t="s">
        <v>62</v>
      </c>
      <c r="G115" s="146" t="s">
        <v>59</v>
      </c>
      <c r="H115" s="147">
        <f>I115/$O$8</f>
        <v>3.7882914805422754</v>
      </c>
      <c r="I115" s="148">
        <v>379</v>
      </c>
      <c r="J115" s="149">
        <v>25</v>
      </c>
      <c r="K115" s="146" t="s">
        <v>982</v>
      </c>
      <c r="L115" s="150"/>
      <c r="M115" s="151" t="str">
        <f>IF(L115="","-",L115/200)</f>
        <v>-</v>
      </c>
      <c r="N115" s="152">
        <f>H115*L115</f>
        <v>0</v>
      </c>
      <c r="O115" s="152">
        <f>IF(L115&lt;50,H115*L115*0.05,0)</f>
        <v>0</v>
      </c>
      <c r="P115" s="153">
        <f t="shared" si="4"/>
        <v>0</v>
      </c>
      <c r="Q115" s="154">
        <f>L115*I115</f>
        <v>0</v>
      </c>
      <c r="R115" s="154">
        <f>IF(L115&lt;50,I115*L115*0.05,0)</f>
        <v>0</v>
      </c>
      <c r="S115" s="155">
        <f t="shared" si="5"/>
        <v>0</v>
      </c>
      <c r="T115" s="160" t="s">
        <v>958</v>
      </c>
      <c r="U115" s="143" t="s">
        <v>698</v>
      </c>
      <c r="V115" s="143" t="s">
        <v>776</v>
      </c>
      <c r="W115" s="161" t="s">
        <v>777</v>
      </c>
      <c r="X115" s="156"/>
    </row>
    <row r="116" spans="1:26" s="73" customFormat="1" ht="15.6" customHeight="1">
      <c r="A116" s="50"/>
      <c r="B116" s="164" t="s">
        <v>202</v>
      </c>
      <c r="C116" s="56" t="s">
        <v>56</v>
      </c>
      <c r="D116" s="57" t="s">
        <v>201</v>
      </c>
      <c r="E116" s="58"/>
      <c r="F116" s="57" t="s">
        <v>90</v>
      </c>
      <c r="G116" s="59" t="s">
        <v>59</v>
      </c>
      <c r="H116" s="60">
        <v>4.2300000000000004</v>
      </c>
      <c r="I116" s="61">
        <f>H116*$O$8</f>
        <v>423.19077300000004</v>
      </c>
      <c r="J116" s="62">
        <v>25</v>
      </c>
      <c r="K116" s="166" t="s">
        <v>985</v>
      </c>
      <c r="L116" s="63"/>
      <c r="M116" s="64" t="str">
        <f>IF(L116="","-",L116/200)</f>
        <v>-</v>
      </c>
      <c r="N116" s="65">
        <f>H116*L116</f>
        <v>0</v>
      </c>
      <c r="O116" s="65">
        <f>IF(L116&lt;50,H116*L116*0.05,0)</f>
        <v>0</v>
      </c>
      <c r="P116" s="66">
        <f t="shared" si="4"/>
        <v>0</v>
      </c>
      <c r="Q116" s="67">
        <f>L116*I116</f>
        <v>0</v>
      </c>
      <c r="R116" s="67">
        <f>IF(L116&lt;50,I116*L116*0.05,0)</f>
        <v>0</v>
      </c>
      <c r="S116" s="68">
        <f t="shared" si="5"/>
        <v>0</v>
      </c>
      <c r="T116" s="69" t="s">
        <v>958</v>
      </c>
      <c r="U116" s="56" t="s">
        <v>698</v>
      </c>
      <c r="V116" s="56" t="s">
        <v>776</v>
      </c>
      <c r="W116" s="70" t="s">
        <v>777</v>
      </c>
      <c r="X116" s="71"/>
      <c r="Y116" s="72"/>
      <c r="Z116" s="72"/>
    </row>
    <row r="117" spans="1:26" s="73" customFormat="1" ht="15.6" customHeight="1">
      <c r="A117" s="50"/>
      <c r="B117" s="164" t="s">
        <v>203</v>
      </c>
      <c r="C117" s="56" t="s">
        <v>64</v>
      </c>
      <c r="D117" s="57" t="s">
        <v>201</v>
      </c>
      <c r="E117" s="58"/>
      <c r="F117" s="57" t="s">
        <v>190</v>
      </c>
      <c r="G117" s="59" t="s">
        <v>66</v>
      </c>
      <c r="H117" s="75">
        <f>I117/$O$8</f>
        <v>0.60972501401867751</v>
      </c>
      <c r="I117" s="76">
        <v>61</v>
      </c>
      <c r="J117" s="62">
        <v>144</v>
      </c>
      <c r="K117" s="168" t="s">
        <v>984</v>
      </c>
      <c r="L117" s="63"/>
      <c r="M117" s="64" t="str">
        <f>IF(L117="","-",L117/J117)</f>
        <v>-</v>
      </c>
      <c r="N117" s="65">
        <f>H117*L117</f>
        <v>0</v>
      </c>
      <c r="O117" s="65">
        <v>0</v>
      </c>
      <c r="P117" s="66">
        <f t="shared" si="4"/>
        <v>0</v>
      </c>
      <c r="Q117" s="67">
        <f>L117*I117</f>
        <v>0</v>
      </c>
      <c r="R117" s="67">
        <v>0</v>
      </c>
      <c r="S117" s="68">
        <f t="shared" si="5"/>
        <v>0</v>
      </c>
      <c r="T117" s="69" t="s">
        <v>958</v>
      </c>
      <c r="U117" s="56" t="s">
        <v>698</v>
      </c>
      <c r="V117" s="56" t="s">
        <v>776</v>
      </c>
      <c r="W117" s="70" t="s">
        <v>777</v>
      </c>
      <c r="X117" s="71"/>
      <c r="Y117" s="72"/>
      <c r="Z117" s="72"/>
    </row>
    <row r="118" spans="1:26" s="73" customFormat="1" ht="15.6" hidden="1" customHeight="1">
      <c r="A118" s="142"/>
      <c r="B118" s="165" t="s">
        <v>204</v>
      </c>
      <c r="C118" s="143" t="s">
        <v>64</v>
      </c>
      <c r="D118" s="144" t="s">
        <v>201</v>
      </c>
      <c r="E118" s="145"/>
      <c r="F118" s="144" t="s">
        <v>65</v>
      </c>
      <c r="G118" s="146" t="s">
        <v>66</v>
      </c>
      <c r="H118" s="147">
        <f>I118/$O$8</f>
        <v>2.0690668508502665</v>
      </c>
      <c r="I118" s="148">
        <v>207</v>
      </c>
      <c r="J118" s="149">
        <v>24</v>
      </c>
      <c r="K118" s="146" t="s">
        <v>982</v>
      </c>
      <c r="L118" s="150"/>
      <c r="M118" s="151" t="str">
        <f>IF(L118="","-",L118/J118)</f>
        <v>-</v>
      </c>
      <c r="N118" s="152">
        <f>H118*L118</f>
        <v>0</v>
      </c>
      <c r="O118" s="152">
        <v>0</v>
      </c>
      <c r="P118" s="153">
        <f t="shared" si="4"/>
        <v>0</v>
      </c>
      <c r="Q118" s="154">
        <f>L118*I118</f>
        <v>0</v>
      </c>
      <c r="R118" s="154">
        <v>0</v>
      </c>
      <c r="S118" s="155">
        <f t="shared" si="5"/>
        <v>0</v>
      </c>
      <c r="T118" s="160" t="s">
        <v>958</v>
      </c>
      <c r="U118" s="143" t="s">
        <v>698</v>
      </c>
      <c r="V118" s="143" t="s">
        <v>776</v>
      </c>
      <c r="W118" s="161" t="s">
        <v>777</v>
      </c>
      <c r="X118" s="156"/>
    </row>
    <row r="119" spans="1:26" s="73" customFormat="1" ht="15.6" customHeight="1">
      <c r="A119" s="50"/>
      <c r="B119" s="164" t="s">
        <v>205</v>
      </c>
      <c r="C119" s="56" t="s">
        <v>64</v>
      </c>
      <c r="D119" s="57" t="s">
        <v>201</v>
      </c>
      <c r="E119" s="58"/>
      <c r="F119" s="57" t="s">
        <v>65</v>
      </c>
      <c r="G119" s="59" t="s">
        <v>66</v>
      </c>
      <c r="H119" s="75">
        <f>I119/$O$8</f>
        <v>2.0690668508502665</v>
      </c>
      <c r="I119" s="76">
        <v>207</v>
      </c>
      <c r="J119" s="62">
        <v>24</v>
      </c>
      <c r="K119" s="166" t="s">
        <v>985</v>
      </c>
      <c r="L119" s="63"/>
      <c r="M119" s="64" t="str">
        <f>IF(L119="","-",L119/J119)</f>
        <v>-</v>
      </c>
      <c r="N119" s="65">
        <f>H119*L119</f>
        <v>0</v>
      </c>
      <c r="O119" s="65">
        <v>0</v>
      </c>
      <c r="P119" s="66">
        <f t="shared" si="4"/>
        <v>0</v>
      </c>
      <c r="Q119" s="67">
        <f>L119*I119</f>
        <v>0</v>
      </c>
      <c r="R119" s="67">
        <v>0</v>
      </c>
      <c r="S119" s="68">
        <f t="shared" si="5"/>
        <v>0</v>
      </c>
      <c r="T119" s="69" t="s">
        <v>958</v>
      </c>
      <c r="U119" s="56" t="s">
        <v>698</v>
      </c>
      <c r="V119" s="56" t="s">
        <v>776</v>
      </c>
      <c r="W119" s="70" t="s">
        <v>777</v>
      </c>
      <c r="X119" s="71"/>
      <c r="Y119" s="72"/>
      <c r="Z119" s="72"/>
    </row>
    <row r="120" spans="1:26" s="73" customFormat="1" ht="15.6" hidden="1" customHeight="1">
      <c r="A120" s="142"/>
      <c r="B120" s="165" t="s">
        <v>206</v>
      </c>
      <c r="C120" s="143" t="s">
        <v>64</v>
      </c>
      <c r="D120" s="144" t="s">
        <v>207</v>
      </c>
      <c r="E120" s="145"/>
      <c r="F120" s="144" t="s">
        <v>132</v>
      </c>
      <c r="G120" s="146" t="s">
        <v>66</v>
      </c>
      <c r="H120" s="147">
        <f>I120/$O$8</f>
        <v>1.869157010188405</v>
      </c>
      <c r="I120" s="148">
        <v>187</v>
      </c>
      <c r="J120" s="149">
        <v>25</v>
      </c>
      <c r="K120" s="146" t="s">
        <v>982</v>
      </c>
      <c r="L120" s="150"/>
      <c r="M120" s="151" t="str">
        <f>IF(L120="","-",L120/200)</f>
        <v>-</v>
      </c>
      <c r="N120" s="152">
        <f>H120*L120</f>
        <v>0</v>
      </c>
      <c r="O120" s="152">
        <f>IF(L120&lt;50,H120*L120*0.05,0)</f>
        <v>0</v>
      </c>
      <c r="P120" s="153">
        <f t="shared" si="4"/>
        <v>0</v>
      </c>
      <c r="Q120" s="154">
        <f>L120*I120</f>
        <v>0</v>
      </c>
      <c r="R120" s="154">
        <f>IF(L120&lt;50,I120*L120*0.05,0)</f>
        <v>0</v>
      </c>
      <c r="S120" s="155">
        <f t="shared" si="5"/>
        <v>0</v>
      </c>
      <c r="T120" s="160" t="s">
        <v>958</v>
      </c>
      <c r="U120" s="143" t="s">
        <v>778</v>
      </c>
      <c r="V120" s="143" t="s">
        <v>779</v>
      </c>
      <c r="W120" s="161" t="s">
        <v>780</v>
      </c>
      <c r="X120" s="156"/>
    </row>
    <row r="121" spans="1:26" s="73" customFormat="1" ht="15.6" hidden="1" customHeight="1">
      <c r="A121" s="142"/>
      <c r="B121" s="165" t="s">
        <v>208</v>
      </c>
      <c r="C121" s="143" t="s">
        <v>64</v>
      </c>
      <c r="D121" s="144" t="s">
        <v>207</v>
      </c>
      <c r="E121" s="145"/>
      <c r="F121" s="144" t="s">
        <v>65</v>
      </c>
      <c r="G121" s="146" t="s">
        <v>66</v>
      </c>
      <c r="H121" s="147">
        <f>I121/$O$8</f>
        <v>1.749211105791288</v>
      </c>
      <c r="I121" s="148">
        <v>175</v>
      </c>
      <c r="J121" s="149">
        <v>24</v>
      </c>
      <c r="K121" s="146" t="s">
        <v>982</v>
      </c>
      <c r="L121" s="150"/>
      <c r="M121" s="151" t="str">
        <f>IF(L121="","-",L121/J121)</f>
        <v>-</v>
      </c>
      <c r="N121" s="152">
        <f>H121*L121</f>
        <v>0</v>
      </c>
      <c r="O121" s="152">
        <v>0</v>
      </c>
      <c r="P121" s="153">
        <f t="shared" si="4"/>
        <v>0</v>
      </c>
      <c r="Q121" s="154">
        <f>L121*I121</f>
        <v>0</v>
      </c>
      <c r="R121" s="154">
        <v>0</v>
      </c>
      <c r="S121" s="155">
        <f t="shared" si="5"/>
        <v>0</v>
      </c>
      <c r="T121" s="160" t="s">
        <v>958</v>
      </c>
      <c r="U121" s="143" t="s">
        <v>778</v>
      </c>
      <c r="V121" s="143" t="s">
        <v>779</v>
      </c>
      <c r="W121" s="161" t="s">
        <v>780</v>
      </c>
      <c r="X121" s="156"/>
    </row>
    <row r="122" spans="1:26" s="73" customFormat="1" ht="15.6" customHeight="1">
      <c r="A122" s="50"/>
      <c r="B122" s="164" t="s">
        <v>209</v>
      </c>
      <c r="C122" s="56" t="s">
        <v>56</v>
      </c>
      <c r="D122" s="57" t="s">
        <v>210</v>
      </c>
      <c r="E122" s="58"/>
      <c r="F122" s="57" t="s">
        <v>62</v>
      </c>
      <c r="G122" s="59" t="s">
        <v>59</v>
      </c>
      <c r="H122" s="60">
        <v>3.39</v>
      </c>
      <c r="I122" s="61">
        <f>H122*$O$8</f>
        <v>339.15288900000002</v>
      </c>
      <c r="J122" s="62">
        <v>25</v>
      </c>
      <c r="K122" s="166" t="s">
        <v>985</v>
      </c>
      <c r="L122" s="63"/>
      <c r="M122" s="64" t="str">
        <f>IF(L122="","-",L122/200)</f>
        <v>-</v>
      </c>
      <c r="N122" s="65">
        <f>H122*L122</f>
        <v>0</v>
      </c>
      <c r="O122" s="65">
        <f>IF(L122&lt;50,H122*L122*0.05,0)</f>
        <v>0</v>
      </c>
      <c r="P122" s="66">
        <f t="shared" si="4"/>
        <v>0</v>
      </c>
      <c r="Q122" s="67">
        <f>L122*I122</f>
        <v>0</v>
      </c>
      <c r="R122" s="67">
        <f>IF(L122&lt;50,I122*L122*0.05,0)</f>
        <v>0</v>
      </c>
      <c r="S122" s="68">
        <f t="shared" si="5"/>
        <v>0</v>
      </c>
      <c r="T122" s="69">
        <v>4</v>
      </c>
      <c r="U122" s="56" t="s">
        <v>778</v>
      </c>
      <c r="V122" s="56" t="s">
        <v>781</v>
      </c>
      <c r="W122" s="70" t="s">
        <v>782</v>
      </c>
      <c r="X122" s="71"/>
      <c r="Y122" s="72"/>
      <c r="Z122" s="72"/>
    </row>
    <row r="123" spans="1:26" s="73" customFormat="1" ht="15.6" hidden="1" customHeight="1">
      <c r="A123" s="142"/>
      <c r="B123" s="165" t="s">
        <v>211</v>
      </c>
      <c r="C123" s="143" t="s">
        <v>64</v>
      </c>
      <c r="D123" s="144" t="s">
        <v>210</v>
      </c>
      <c r="E123" s="145"/>
      <c r="F123" s="144" t="s">
        <v>134</v>
      </c>
      <c r="G123" s="146" t="s">
        <v>66</v>
      </c>
      <c r="H123" s="147">
        <f>I123/$O$8</f>
        <v>2.2489857074459416</v>
      </c>
      <c r="I123" s="148">
        <v>225</v>
      </c>
      <c r="J123" s="149">
        <v>25</v>
      </c>
      <c r="K123" s="146" t="s">
        <v>982</v>
      </c>
      <c r="L123" s="150"/>
      <c r="M123" s="151" t="str">
        <f>IF(L123="","-",L123/200)</f>
        <v>-</v>
      </c>
      <c r="N123" s="152">
        <f>H123*L123</f>
        <v>0</v>
      </c>
      <c r="O123" s="152">
        <f>IF(L123&lt;50,H123*L123*0.05,0)</f>
        <v>0</v>
      </c>
      <c r="P123" s="153">
        <f t="shared" si="4"/>
        <v>0</v>
      </c>
      <c r="Q123" s="154">
        <f>L123*I123</f>
        <v>0</v>
      </c>
      <c r="R123" s="154">
        <f>IF(L123&lt;50,I123*L123*0.05,0)</f>
        <v>0</v>
      </c>
      <c r="S123" s="155">
        <f t="shared" si="5"/>
        <v>0</v>
      </c>
      <c r="T123" s="160">
        <v>4</v>
      </c>
      <c r="U123" s="143" t="s">
        <v>778</v>
      </c>
      <c r="V123" s="143" t="s">
        <v>781</v>
      </c>
      <c r="W123" s="161" t="s">
        <v>782</v>
      </c>
      <c r="X123" s="156"/>
    </row>
    <row r="124" spans="1:26" s="73" customFormat="1" ht="15.6" customHeight="1">
      <c r="A124" s="50"/>
      <c r="B124" s="164" t="s">
        <v>212</v>
      </c>
      <c r="C124" s="56" t="s">
        <v>56</v>
      </c>
      <c r="D124" s="57" t="s">
        <v>210</v>
      </c>
      <c r="E124" s="74" t="s">
        <v>61</v>
      </c>
      <c r="F124" s="57" t="s">
        <v>90</v>
      </c>
      <c r="G124" s="59" t="s">
        <v>59</v>
      </c>
      <c r="H124" s="60">
        <v>4.37</v>
      </c>
      <c r="I124" s="61">
        <f>H124*$O$8</f>
        <v>437.19708700000001</v>
      </c>
      <c r="J124" s="62">
        <v>25</v>
      </c>
      <c r="K124" s="166" t="s">
        <v>985</v>
      </c>
      <c r="L124" s="63"/>
      <c r="M124" s="64" t="str">
        <f>IF(L124="","-",L124/200)</f>
        <v>-</v>
      </c>
      <c r="N124" s="65">
        <f>H124*L124</f>
        <v>0</v>
      </c>
      <c r="O124" s="65">
        <f>IF(L124&lt;50,H124*L124*0.05,0)</f>
        <v>0</v>
      </c>
      <c r="P124" s="66">
        <f t="shared" si="4"/>
        <v>0</v>
      </c>
      <c r="Q124" s="67">
        <f>L124*I124</f>
        <v>0</v>
      </c>
      <c r="R124" s="67">
        <f>IF(L124&lt;50,I124*L124*0.05,0)</f>
        <v>0</v>
      </c>
      <c r="S124" s="68">
        <f t="shared" si="5"/>
        <v>0</v>
      </c>
      <c r="T124" s="69">
        <v>4</v>
      </c>
      <c r="U124" s="56" t="s">
        <v>778</v>
      </c>
      <c r="V124" s="56" t="s">
        <v>781</v>
      </c>
      <c r="W124" s="70" t="s">
        <v>782</v>
      </c>
      <c r="X124" s="71"/>
      <c r="Y124" s="72"/>
      <c r="Z124" s="72"/>
    </row>
    <row r="125" spans="1:26" s="73" customFormat="1" ht="15.6" customHeight="1">
      <c r="A125" s="50"/>
      <c r="B125" s="164" t="s">
        <v>213</v>
      </c>
      <c r="C125" s="56" t="s">
        <v>64</v>
      </c>
      <c r="D125" s="57" t="s">
        <v>210</v>
      </c>
      <c r="E125" s="58"/>
      <c r="F125" s="57" t="s">
        <v>190</v>
      </c>
      <c r="G125" s="59" t="s">
        <v>66</v>
      </c>
      <c r="H125" s="75">
        <f>I125/$O$8</f>
        <v>0.60972501401867751</v>
      </c>
      <c r="I125" s="76">
        <v>61</v>
      </c>
      <c r="J125" s="62">
        <v>144</v>
      </c>
      <c r="K125" s="166" t="s">
        <v>985</v>
      </c>
      <c r="L125" s="63"/>
      <c r="M125" s="64" t="str">
        <f>IF(L125="","-",L125/J125)</f>
        <v>-</v>
      </c>
      <c r="N125" s="65">
        <f>H125*L125</f>
        <v>0</v>
      </c>
      <c r="O125" s="65">
        <v>0</v>
      </c>
      <c r="P125" s="66">
        <f t="shared" si="4"/>
        <v>0</v>
      </c>
      <c r="Q125" s="67">
        <f>L125*I125</f>
        <v>0</v>
      </c>
      <c r="R125" s="67">
        <v>0</v>
      </c>
      <c r="S125" s="68">
        <f t="shared" si="5"/>
        <v>0</v>
      </c>
      <c r="T125" s="69">
        <v>4</v>
      </c>
      <c r="U125" s="56" t="s">
        <v>778</v>
      </c>
      <c r="V125" s="56" t="s">
        <v>781</v>
      </c>
      <c r="W125" s="70" t="s">
        <v>782</v>
      </c>
      <c r="X125" s="71"/>
      <c r="Y125" s="72"/>
      <c r="Z125" s="72"/>
    </row>
    <row r="126" spans="1:26" s="73" customFormat="1" ht="15.6" hidden="1" customHeight="1">
      <c r="A126" s="142"/>
      <c r="B126" s="165" t="s">
        <v>214</v>
      </c>
      <c r="C126" s="143" t="s">
        <v>64</v>
      </c>
      <c r="D126" s="144" t="s">
        <v>210</v>
      </c>
      <c r="E126" s="145"/>
      <c r="F126" s="144" t="s">
        <v>65</v>
      </c>
      <c r="G126" s="146" t="s">
        <v>66</v>
      </c>
      <c r="H126" s="147">
        <f>I126/$O$8</f>
        <v>2.2489857074459416</v>
      </c>
      <c r="I126" s="148">
        <v>225</v>
      </c>
      <c r="J126" s="149">
        <v>24</v>
      </c>
      <c r="K126" s="146" t="s">
        <v>982</v>
      </c>
      <c r="L126" s="150"/>
      <c r="M126" s="151" t="str">
        <f>IF(L126="","-",L126/J126)</f>
        <v>-</v>
      </c>
      <c r="N126" s="152">
        <f>H126*L126</f>
        <v>0</v>
      </c>
      <c r="O126" s="152">
        <v>0</v>
      </c>
      <c r="P126" s="153">
        <f t="shared" si="4"/>
        <v>0</v>
      </c>
      <c r="Q126" s="154">
        <f>L126*I126</f>
        <v>0</v>
      </c>
      <c r="R126" s="154">
        <v>0</v>
      </c>
      <c r="S126" s="155">
        <f t="shared" si="5"/>
        <v>0</v>
      </c>
      <c r="T126" s="160">
        <v>4</v>
      </c>
      <c r="U126" s="143" t="s">
        <v>778</v>
      </c>
      <c r="V126" s="143" t="s">
        <v>781</v>
      </c>
      <c r="W126" s="161" t="s">
        <v>782</v>
      </c>
      <c r="X126" s="156"/>
    </row>
    <row r="127" spans="1:26" s="73" customFormat="1" ht="15.6" customHeight="1">
      <c r="A127" s="142"/>
      <c r="B127" s="164" t="s">
        <v>215</v>
      </c>
      <c r="C127" s="56" t="s">
        <v>64</v>
      </c>
      <c r="D127" s="57" t="s">
        <v>216</v>
      </c>
      <c r="E127" s="74" t="s">
        <v>162</v>
      </c>
      <c r="F127" s="57" t="s">
        <v>132</v>
      </c>
      <c r="G127" s="59" t="s">
        <v>66</v>
      </c>
      <c r="H127" s="75">
        <f>I127/$O$8</f>
        <v>2.2489857074459416</v>
      </c>
      <c r="I127" s="76">
        <v>225</v>
      </c>
      <c r="J127" s="62">
        <v>25</v>
      </c>
      <c r="K127" s="167" t="s">
        <v>983</v>
      </c>
      <c r="L127" s="63"/>
      <c r="M127" s="64" t="str">
        <f>IF(L127="","-",L127/200)</f>
        <v>-</v>
      </c>
      <c r="N127" s="65">
        <f>H127*L127</f>
        <v>0</v>
      </c>
      <c r="O127" s="65">
        <f>IF(L127&lt;50,H127*L127*0.05,0)</f>
        <v>0</v>
      </c>
      <c r="P127" s="66">
        <f t="shared" si="4"/>
        <v>0</v>
      </c>
      <c r="Q127" s="67">
        <f>L127*I127</f>
        <v>0</v>
      </c>
      <c r="R127" s="67">
        <f>IF(L127&lt;50,I127*L127*0.05,0)</f>
        <v>0</v>
      </c>
      <c r="S127" s="68">
        <f t="shared" si="5"/>
        <v>0</v>
      </c>
      <c r="T127" s="69">
        <v>4</v>
      </c>
      <c r="U127" s="56" t="s">
        <v>763</v>
      </c>
      <c r="V127" s="56" t="s">
        <v>783</v>
      </c>
      <c r="W127" s="70" t="s">
        <v>784</v>
      </c>
      <c r="X127" s="156"/>
    </row>
    <row r="128" spans="1:26" s="73" customFormat="1" ht="15.6" customHeight="1">
      <c r="A128" s="50"/>
      <c r="B128" s="164" t="s">
        <v>217</v>
      </c>
      <c r="C128" s="56" t="s">
        <v>56</v>
      </c>
      <c r="D128" s="57" t="s">
        <v>216</v>
      </c>
      <c r="E128" s="74" t="s">
        <v>162</v>
      </c>
      <c r="F128" s="57" t="s">
        <v>62</v>
      </c>
      <c r="G128" s="59" t="s">
        <v>59</v>
      </c>
      <c r="H128" s="60">
        <v>4.3899999999999997</v>
      </c>
      <c r="I128" s="61">
        <f>H128*$O$8</f>
        <v>439.19798900000001</v>
      </c>
      <c r="J128" s="62">
        <v>25</v>
      </c>
      <c r="K128" s="166" t="s">
        <v>985</v>
      </c>
      <c r="L128" s="63"/>
      <c r="M128" s="64" t="str">
        <f>IF(L128="","-",L128/200)</f>
        <v>-</v>
      </c>
      <c r="N128" s="65">
        <f>H128*L128</f>
        <v>0</v>
      </c>
      <c r="O128" s="65">
        <f>IF(L128&lt;50,H128*L128*0.05,0)</f>
        <v>0</v>
      </c>
      <c r="P128" s="66">
        <f t="shared" si="4"/>
        <v>0</v>
      </c>
      <c r="Q128" s="67">
        <f>L128*I128</f>
        <v>0</v>
      </c>
      <c r="R128" s="67">
        <f>IF(L128&lt;50,I128*L128*0.05,0)</f>
        <v>0</v>
      </c>
      <c r="S128" s="68">
        <f t="shared" si="5"/>
        <v>0</v>
      </c>
      <c r="T128" s="69">
        <v>4</v>
      </c>
      <c r="U128" s="56" t="s">
        <v>763</v>
      </c>
      <c r="V128" s="56" t="s">
        <v>783</v>
      </c>
      <c r="W128" s="70" t="s">
        <v>784</v>
      </c>
      <c r="X128" s="71"/>
      <c r="Y128" s="72"/>
      <c r="Z128" s="72"/>
    </row>
    <row r="129" spans="1:26" s="73" customFormat="1" ht="15.6" hidden="1" customHeight="1">
      <c r="A129" s="142"/>
      <c r="B129" s="165" t="s">
        <v>218</v>
      </c>
      <c r="C129" s="143" t="s">
        <v>56</v>
      </c>
      <c r="D129" s="144" t="s">
        <v>216</v>
      </c>
      <c r="E129" s="145" t="s">
        <v>162</v>
      </c>
      <c r="F129" s="144" t="s">
        <v>90</v>
      </c>
      <c r="G129" s="146" t="s">
        <v>59</v>
      </c>
      <c r="H129" s="157">
        <v>5.31</v>
      </c>
      <c r="I129" s="158">
        <f>H129*$O$8</f>
        <v>531.23948099999996</v>
      </c>
      <c r="J129" s="149">
        <v>25</v>
      </c>
      <c r="K129" s="146" t="s">
        <v>982</v>
      </c>
      <c r="L129" s="150"/>
      <c r="M129" s="151" t="str">
        <f>IF(L129="","-",L129/200)</f>
        <v>-</v>
      </c>
      <c r="N129" s="152">
        <f>H129*L129</f>
        <v>0</v>
      </c>
      <c r="O129" s="152">
        <f>IF(L129&lt;50,H129*L129*0.05,0)</f>
        <v>0</v>
      </c>
      <c r="P129" s="153">
        <f t="shared" si="4"/>
        <v>0</v>
      </c>
      <c r="Q129" s="154">
        <f>L129*I129</f>
        <v>0</v>
      </c>
      <c r="R129" s="154">
        <f>IF(L129&lt;50,I129*L129*0.05,0)</f>
        <v>0</v>
      </c>
      <c r="S129" s="155">
        <f t="shared" si="5"/>
        <v>0</v>
      </c>
      <c r="T129" s="160">
        <v>4</v>
      </c>
      <c r="U129" s="143" t="s">
        <v>763</v>
      </c>
      <c r="V129" s="143" t="s">
        <v>783</v>
      </c>
      <c r="W129" s="161" t="s">
        <v>784</v>
      </c>
      <c r="X129" s="156"/>
    </row>
    <row r="130" spans="1:26" s="73" customFormat="1" ht="15.6" hidden="1" customHeight="1">
      <c r="A130" s="142"/>
      <c r="B130" s="165" t="s">
        <v>219</v>
      </c>
      <c r="C130" s="143" t="s">
        <v>64</v>
      </c>
      <c r="D130" s="144" t="s">
        <v>216</v>
      </c>
      <c r="E130" s="145"/>
      <c r="F130" s="144" t="s">
        <v>190</v>
      </c>
      <c r="G130" s="146" t="s">
        <v>66</v>
      </c>
      <c r="H130" s="147">
        <f>I130/$O$8</f>
        <v>0.60972501401867751</v>
      </c>
      <c r="I130" s="148">
        <v>61</v>
      </c>
      <c r="J130" s="149">
        <v>144</v>
      </c>
      <c r="K130" s="146" t="s">
        <v>982</v>
      </c>
      <c r="L130" s="150"/>
      <c r="M130" s="151" t="str">
        <f>IF(L130="","-",L130/J130)</f>
        <v>-</v>
      </c>
      <c r="N130" s="152">
        <f>H130*L130</f>
        <v>0</v>
      </c>
      <c r="O130" s="152">
        <v>0</v>
      </c>
      <c r="P130" s="153">
        <f t="shared" si="4"/>
        <v>0</v>
      </c>
      <c r="Q130" s="154">
        <f>L130*I130</f>
        <v>0</v>
      </c>
      <c r="R130" s="154">
        <v>0</v>
      </c>
      <c r="S130" s="155">
        <f t="shared" si="5"/>
        <v>0</v>
      </c>
      <c r="T130" s="160">
        <v>4</v>
      </c>
      <c r="U130" s="143" t="s">
        <v>763</v>
      </c>
      <c r="V130" s="143" t="s">
        <v>783</v>
      </c>
      <c r="W130" s="161" t="s">
        <v>784</v>
      </c>
      <c r="X130" s="156"/>
    </row>
    <row r="131" spans="1:26" s="73" customFormat="1" ht="15.6" customHeight="1">
      <c r="A131" s="50"/>
      <c r="B131" s="164" t="s">
        <v>220</v>
      </c>
      <c r="C131" s="56" t="s">
        <v>64</v>
      </c>
      <c r="D131" s="57" t="s">
        <v>216</v>
      </c>
      <c r="E131" s="74" t="s">
        <v>162</v>
      </c>
      <c r="F131" s="57" t="s">
        <v>65</v>
      </c>
      <c r="G131" s="59" t="s">
        <v>66</v>
      </c>
      <c r="H131" s="75">
        <f>I131/$O$8</f>
        <v>2.2489857074459416</v>
      </c>
      <c r="I131" s="76">
        <v>225</v>
      </c>
      <c r="J131" s="62">
        <v>24</v>
      </c>
      <c r="K131" s="166" t="s">
        <v>985</v>
      </c>
      <c r="L131" s="63"/>
      <c r="M131" s="64" t="str">
        <f>IF(L131="","-",L131/J131)</f>
        <v>-</v>
      </c>
      <c r="N131" s="65">
        <f>H131*L131</f>
        <v>0</v>
      </c>
      <c r="O131" s="65">
        <v>0</v>
      </c>
      <c r="P131" s="66">
        <f t="shared" si="4"/>
        <v>0</v>
      </c>
      <c r="Q131" s="67">
        <f>L131*I131</f>
        <v>0</v>
      </c>
      <c r="R131" s="67">
        <v>0</v>
      </c>
      <c r="S131" s="68">
        <f t="shared" si="5"/>
        <v>0</v>
      </c>
      <c r="T131" s="69">
        <v>4</v>
      </c>
      <c r="U131" s="56" t="s">
        <v>763</v>
      </c>
      <c r="V131" s="56" t="s">
        <v>783</v>
      </c>
      <c r="W131" s="70" t="s">
        <v>784</v>
      </c>
      <c r="X131" s="71"/>
      <c r="Y131" s="72"/>
      <c r="Z131" s="72"/>
    </row>
    <row r="132" spans="1:26" s="73" customFormat="1" ht="15.6" hidden="1" customHeight="1">
      <c r="A132" s="142"/>
      <c r="B132" s="165" t="s">
        <v>221</v>
      </c>
      <c r="C132" s="143" t="s">
        <v>64</v>
      </c>
      <c r="D132" s="144" t="s">
        <v>216</v>
      </c>
      <c r="E132" s="145" t="s">
        <v>162</v>
      </c>
      <c r="F132" s="144" t="s">
        <v>65</v>
      </c>
      <c r="G132" s="146" t="s">
        <v>66</v>
      </c>
      <c r="H132" s="147">
        <f>I132/$O$8</f>
        <v>2.2489857074459416</v>
      </c>
      <c r="I132" s="148">
        <v>225</v>
      </c>
      <c r="J132" s="149">
        <v>24</v>
      </c>
      <c r="K132" s="146" t="s">
        <v>982</v>
      </c>
      <c r="L132" s="150"/>
      <c r="M132" s="151" t="str">
        <f>IF(L132="","-",L132/J132)</f>
        <v>-</v>
      </c>
      <c r="N132" s="152">
        <f>H132*L132</f>
        <v>0</v>
      </c>
      <c r="O132" s="152">
        <v>0</v>
      </c>
      <c r="P132" s="153">
        <f t="shared" si="4"/>
        <v>0</v>
      </c>
      <c r="Q132" s="154">
        <f>L132*I132</f>
        <v>0</v>
      </c>
      <c r="R132" s="154">
        <v>0</v>
      </c>
      <c r="S132" s="155">
        <f t="shared" si="5"/>
        <v>0</v>
      </c>
      <c r="T132" s="160">
        <v>4</v>
      </c>
      <c r="U132" s="143" t="s">
        <v>763</v>
      </c>
      <c r="V132" s="143" t="s">
        <v>783</v>
      </c>
      <c r="W132" s="161" t="s">
        <v>784</v>
      </c>
      <c r="X132" s="156"/>
    </row>
    <row r="133" spans="1:26" s="73" customFormat="1" ht="15.6" hidden="1" customHeight="1">
      <c r="A133" s="142"/>
      <c r="B133" s="165" t="s">
        <v>222</v>
      </c>
      <c r="C133" s="143" t="s">
        <v>64</v>
      </c>
      <c r="D133" s="144" t="s">
        <v>223</v>
      </c>
      <c r="E133" s="145"/>
      <c r="F133" s="144" t="s">
        <v>62</v>
      </c>
      <c r="G133" s="146" t="s">
        <v>59</v>
      </c>
      <c r="H133" s="147">
        <f>I133/$O$8</f>
        <v>4.6878857635206517</v>
      </c>
      <c r="I133" s="148">
        <v>469</v>
      </c>
      <c r="J133" s="149">
        <v>25</v>
      </c>
      <c r="K133" s="146" t="s">
        <v>982</v>
      </c>
      <c r="L133" s="150"/>
      <c r="M133" s="151" t="str">
        <f t="shared" ref="M133:M141" si="6">IF(L133="","-",L133/200)</f>
        <v>-</v>
      </c>
      <c r="N133" s="152">
        <f>H133*L133</f>
        <v>0</v>
      </c>
      <c r="O133" s="152">
        <f>IF(L133&lt;50,H133*L133*0.05,0)</f>
        <v>0</v>
      </c>
      <c r="P133" s="153">
        <f t="shared" si="4"/>
        <v>0</v>
      </c>
      <c r="Q133" s="154">
        <f>L133*I133</f>
        <v>0</v>
      </c>
      <c r="R133" s="154">
        <f>IF(L133&lt;50,I133*L133*0.05,0)</f>
        <v>0</v>
      </c>
      <c r="S133" s="155">
        <f t="shared" si="5"/>
        <v>0</v>
      </c>
      <c r="T133" s="160">
        <v>4</v>
      </c>
      <c r="U133" s="143" t="s">
        <v>698</v>
      </c>
      <c r="V133" s="143" t="s">
        <v>785</v>
      </c>
      <c r="W133" s="161" t="s">
        <v>786</v>
      </c>
      <c r="X133" s="156"/>
    </row>
    <row r="134" spans="1:26" s="73" customFormat="1" ht="15.6" customHeight="1">
      <c r="A134" s="142"/>
      <c r="B134" s="217" t="s">
        <v>224</v>
      </c>
      <c r="C134" s="56" t="s">
        <v>64</v>
      </c>
      <c r="D134" s="57" t="s">
        <v>223</v>
      </c>
      <c r="E134" s="58"/>
      <c r="F134" s="57" t="s">
        <v>90</v>
      </c>
      <c r="G134" s="59" t="s">
        <v>59</v>
      </c>
      <c r="H134" s="75">
        <f>I134/$O$8</f>
        <v>5.2676243014400503</v>
      </c>
      <c r="I134" s="76">
        <v>527</v>
      </c>
      <c r="J134" s="62">
        <v>25</v>
      </c>
      <c r="K134" s="167" t="s">
        <v>983</v>
      </c>
      <c r="L134" s="63"/>
      <c r="M134" s="64" t="str">
        <f t="shared" si="6"/>
        <v>-</v>
      </c>
      <c r="N134" s="65">
        <f>H134*L134</f>
        <v>0</v>
      </c>
      <c r="O134" s="65">
        <f>IF(L134&lt;50,H134*L134*0.05,0)</f>
        <v>0</v>
      </c>
      <c r="P134" s="66">
        <f t="shared" si="4"/>
        <v>0</v>
      </c>
      <c r="Q134" s="67">
        <f>L134*I134</f>
        <v>0</v>
      </c>
      <c r="R134" s="67">
        <f>IF(L134&lt;50,I134*L134*0.05,0)</f>
        <v>0</v>
      </c>
      <c r="S134" s="68">
        <f t="shared" si="5"/>
        <v>0</v>
      </c>
      <c r="T134" s="69">
        <v>4</v>
      </c>
      <c r="U134" s="56" t="s">
        <v>698</v>
      </c>
      <c r="V134" s="56" t="s">
        <v>785</v>
      </c>
      <c r="W134" s="70" t="s">
        <v>786</v>
      </c>
      <c r="X134" s="156"/>
    </row>
    <row r="135" spans="1:26" s="73" customFormat="1" ht="15.6" customHeight="1">
      <c r="A135" s="50"/>
      <c r="B135" s="217" t="s">
        <v>225</v>
      </c>
      <c r="C135" s="56" t="s">
        <v>56</v>
      </c>
      <c r="D135" s="57" t="s">
        <v>223</v>
      </c>
      <c r="E135" s="58"/>
      <c r="F135" s="57" t="s">
        <v>90</v>
      </c>
      <c r="G135" s="59" t="s">
        <v>59</v>
      </c>
      <c r="H135" s="60">
        <v>5.27</v>
      </c>
      <c r="I135" s="61">
        <f>H135*$O$8</f>
        <v>527.23767699999996</v>
      </c>
      <c r="J135" s="62">
        <v>25</v>
      </c>
      <c r="K135" s="167" t="s">
        <v>983</v>
      </c>
      <c r="L135" s="63"/>
      <c r="M135" s="64" t="str">
        <f t="shared" si="6"/>
        <v>-</v>
      </c>
      <c r="N135" s="65">
        <f>H135*L135</f>
        <v>0</v>
      </c>
      <c r="O135" s="65">
        <f>IF(L135&lt;50,H135*L135*0.05,0)</f>
        <v>0</v>
      </c>
      <c r="P135" s="66">
        <f t="shared" si="4"/>
        <v>0</v>
      </c>
      <c r="Q135" s="67">
        <f>L135*I135</f>
        <v>0</v>
      </c>
      <c r="R135" s="67">
        <f>IF(L135&lt;50,I135*L135*0.05,0)</f>
        <v>0</v>
      </c>
      <c r="S135" s="68">
        <f t="shared" si="5"/>
        <v>0</v>
      </c>
      <c r="T135" s="69">
        <v>4</v>
      </c>
      <c r="U135" s="56" t="s">
        <v>698</v>
      </c>
      <c r="V135" s="56" t="s">
        <v>785</v>
      </c>
      <c r="W135" s="70" t="s">
        <v>786</v>
      </c>
      <c r="X135" s="71"/>
      <c r="Y135" s="72"/>
      <c r="Z135" s="72"/>
    </row>
    <row r="136" spans="1:26" s="73" customFormat="1" ht="15.6" hidden="1" customHeight="1">
      <c r="A136" s="142"/>
      <c r="B136" s="165" t="s">
        <v>226</v>
      </c>
      <c r="C136" s="143" t="s">
        <v>64</v>
      </c>
      <c r="D136" s="144" t="s">
        <v>227</v>
      </c>
      <c r="E136" s="145"/>
      <c r="F136" s="144" t="s">
        <v>62</v>
      </c>
      <c r="G136" s="146" t="s">
        <v>59</v>
      </c>
      <c r="H136" s="147">
        <f>I136/$O$8</f>
        <v>4.6878857635206517</v>
      </c>
      <c r="I136" s="148">
        <v>469</v>
      </c>
      <c r="J136" s="149">
        <v>25</v>
      </c>
      <c r="K136" s="146" t="s">
        <v>982</v>
      </c>
      <c r="L136" s="150"/>
      <c r="M136" s="151" t="str">
        <f t="shared" si="6"/>
        <v>-</v>
      </c>
      <c r="N136" s="152">
        <f>H136*L136</f>
        <v>0</v>
      </c>
      <c r="O136" s="152">
        <f>IF(L136&lt;50,H136*L136*0.05,0)</f>
        <v>0</v>
      </c>
      <c r="P136" s="153">
        <f t="shared" si="4"/>
        <v>0</v>
      </c>
      <c r="Q136" s="154">
        <f>L136*I136</f>
        <v>0</v>
      </c>
      <c r="R136" s="154">
        <f>IF(L136&lt;50,I136*L136*0.05,0)</f>
        <v>0</v>
      </c>
      <c r="S136" s="155">
        <f t="shared" si="5"/>
        <v>0</v>
      </c>
      <c r="T136" s="160">
        <v>4</v>
      </c>
      <c r="U136" s="143" t="s">
        <v>787</v>
      </c>
      <c r="V136" s="143" t="s">
        <v>788</v>
      </c>
      <c r="W136" s="161" t="s">
        <v>789</v>
      </c>
      <c r="X136" s="156"/>
    </row>
    <row r="137" spans="1:26" s="73" customFormat="1" ht="15.6" hidden="1" customHeight="1">
      <c r="A137" s="142"/>
      <c r="B137" s="218" t="s">
        <v>228</v>
      </c>
      <c r="C137" s="143" t="s">
        <v>56</v>
      </c>
      <c r="D137" s="144" t="s">
        <v>227</v>
      </c>
      <c r="E137" s="145"/>
      <c r="F137" s="144" t="s">
        <v>90</v>
      </c>
      <c r="G137" s="146" t="s">
        <v>59</v>
      </c>
      <c r="H137" s="157">
        <v>5.27</v>
      </c>
      <c r="I137" s="158">
        <f>H137*$O$8</f>
        <v>527.23767699999996</v>
      </c>
      <c r="J137" s="149">
        <v>25</v>
      </c>
      <c r="K137" s="146" t="s">
        <v>982</v>
      </c>
      <c r="L137" s="150"/>
      <c r="M137" s="151" t="str">
        <f t="shared" si="6"/>
        <v>-</v>
      </c>
      <c r="N137" s="152">
        <f>H137*L137</f>
        <v>0</v>
      </c>
      <c r="O137" s="152">
        <f>IF(L137&lt;50,H137*L137*0.05,0)</f>
        <v>0</v>
      </c>
      <c r="P137" s="153">
        <f t="shared" si="4"/>
        <v>0</v>
      </c>
      <c r="Q137" s="154">
        <f>L137*I137</f>
        <v>0</v>
      </c>
      <c r="R137" s="154">
        <f>IF(L137&lt;50,I137*L137*0.05,0)</f>
        <v>0</v>
      </c>
      <c r="S137" s="155">
        <f t="shared" si="5"/>
        <v>0</v>
      </c>
      <c r="T137" s="160">
        <v>4</v>
      </c>
      <c r="U137" s="143" t="s">
        <v>787</v>
      </c>
      <c r="V137" s="143" t="s">
        <v>788</v>
      </c>
      <c r="W137" s="161" t="s">
        <v>789</v>
      </c>
      <c r="X137" s="156"/>
    </row>
    <row r="138" spans="1:26" s="73" customFormat="1" ht="15.6" hidden="1" customHeight="1">
      <c r="A138" s="142"/>
      <c r="B138" s="165" t="s">
        <v>229</v>
      </c>
      <c r="C138" s="143" t="s">
        <v>64</v>
      </c>
      <c r="D138" s="144" t="s">
        <v>227</v>
      </c>
      <c r="E138" s="145"/>
      <c r="F138" s="144" t="s">
        <v>90</v>
      </c>
      <c r="G138" s="146" t="s">
        <v>59</v>
      </c>
      <c r="H138" s="147">
        <f>I138/$O$8</f>
        <v>5.2676243014400503</v>
      </c>
      <c r="I138" s="148">
        <v>527</v>
      </c>
      <c r="J138" s="149">
        <v>25</v>
      </c>
      <c r="K138" s="146" t="s">
        <v>982</v>
      </c>
      <c r="L138" s="150"/>
      <c r="M138" s="151" t="str">
        <f t="shared" si="6"/>
        <v>-</v>
      </c>
      <c r="N138" s="152">
        <f>H138*L138</f>
        <v>0</v>
      </c>
      <c r="O138" s="152">
        <f>IF(L138&lt;50,H138*L138*0.05,0)</f>
        <v>0</v>
      </c>
      <c r="P138" s="153">
        <f t="shared" si="4"/>
        <v>0</v>
      </c>
      <c r="Q138" s="154">
        <f>L138*I138</f>
        <v>0</v>
      </c>
      <c r="R138" s="154">
        <f>IF(L138&lt;50,I138*L138*0.05,0)</f>
        <v>0</v>
      </c>
      <c r="S138" s="155">
        <f t="shared" si="5"/>
        <v>0</v>
      </c>
      <c r="T138" s="160">
        <v>4</v>
      </c>
      <c r="U138" s="143" t="s">
        <v>787</v>
      </c>
      <c r="V138" s="143" t="s">
        <v>788</v>
      </c>
      <c r="W138" s="161" t="s">
        <v>789</v>
      </c>
      <c r="X138" s="156"/>
    </row>
    <row r="139" spans="1:26" s="73" customFormat="1" ht="15.6" hidden="1" customHeight="1">
      <c r="A139" s="142"/>
      <c r="B139" s="165" t="s">
        <v>230</v>
      </c>
      <c r="C139" s="143" t="s">
        <v>64</v>
      </c>
      <c r="D139" s="144" t="s">
        <v>231</v>
      </c>
      <c r="E139" s="145"/>
      <c r="F139" s="144" t="s">
        <v>58</v>
      </c>
      <c r="G139" s="146" t="s">
        <v>59</v>
      </c>
      <c r="H139" s="147">
        <f>I139/$O$8</f>
        <v>3.9882013212041367</v>
      </c>
      <c r="I139" s="148">
        <v>399</v>
      </c>
      <c r="J139" s="149">
        <v>25</v>
      </c>
      <c r="K139" s="146" t="s">
        <v>982</v>
      </c>
      <c r="L139" s="150"/>
      <c r="M139" s="151" t="str">
        <f t="shared" si="6"/>
        <v>-</v>
      </c>
      <c r="N139" s="152">
        <f>H139*L139</f>
        <v>0</v>
      </c>
      <c r="O139" s="152">
        <f>IF(L139&lt;50,H139*L139*0.05,0)</f>
        <v>0</v>
      </c>
      <c r="P139" s="153">
        <f t="shared" si="4"/>
        <v>0</v>
      </c>
      <c r="Q139" s="154">
        <f>L139*I139</f>
        <v>0</v>
      </c>
      <c r="R139" s="154">
        <f>IF(L139&lt;50,I139*L139*0.05,0)</f>
        <v>0</v>
      </c>
      <c r="S139" s="155">
        <f t="shared" si="5"/>
        <v>0</v>
      </c>
      <c r="T139" s="160">
        <v>4</v>
      </c>
      <c r="U139" s="143" t="s">
        <v>698</v>
      </c>
      <c r="V139" s="143" t="s">
        <v>790</v>
      </c>
      <c r="W139" s="161" t="s">
        <v>791</v>
      </c>
      <c r="X139" s="156"/>
    </row>
    <row r="140" spans="1:26" s="73" customFormat="1" ht="15.6" hidden="1" customHeight="1">
      <c r="A140" s="142"/>
      <c r="B140" s="165" t="s">
        <v>232</v>
      </c>
      <c r="C140" s="143" t="s">
        <v>56</v>
      </c>
      <c r="D140" s="144" t="s">
        <v>231</v>
      </c>
      <c r="E140" s="145"/>
      <c r="F140" s="144" t="s">
        <v>90</v>
      </c>
      <c r="G140" s="146" t="s">
        <v>59</v>
      </c>
      <c r="H140" s="157">
        <v>5.27</v>
      </c>
      <c r="I140" s="158">
        <f>H140*$O$8</f>
        <v>527.23767699999996</v>
      </c>
      <c r="J140" s="149">
        <v>25</v>
      </c>
      <c r="K140" s="146" t="s">
        <v>982</v>
      </c>
      <c r="L140" s="150"/>
      <c r="M140" s="151" t="str">
        <f t="shared" si="6"/>
        <v>-</v>
      </c>
      <c r="N140" s="152">
        <f>H140*L140</f>
        <v>0</v>
      </c>
      <c r="O140" s="152">
        <f>IF(L140&lt;50,H140*L140*0.05,0)</f>
        <v>0</v>
      </c>
      <c r="P140" s="153">
        <f t="shared" si="4"/>
        <v>0</v>
      </c>
      <c r="Q140" s="154">
        <f>L140*I140</f>
        <v>0</v>
      </c>
      <c r="R140" s="154">
        <f>IF(L140&lt;50,I140*L140*0.05,0)</f>
        <v>0</v>
      </c>
      <c r="S140" s="155">
        <f t="shared" si="5"/>
        <v>0</v>
      </c>
      <c r="T140" s="160">
        <v>4</v>
      </c>
      <c r="U140" s="143" t="s">
        <v>698</v>
      </c>
      <c r="V140" s="143" t="s">
        <v>790</v>
      </c>
      <c r="W140" s="161" t="s">
        <v>791</v>
      </c>
      <c r="X140" s="156"/>
    </row>
    <row r="141" spans="1:26" s="73" customFormat="1" ht="15.6" hidden="1" customHeight="1">
      <c r="A141" s="142"/>
      <c r="B141" s="165" t="s">
        <v>233</v>
      </c>
      <c r="C141" s="143" t="s">
        <v>64</v>
      </c>
      <c r="D141" s="144" t="s">
        <v>231</v>
      </c>
      <c r="E141" s="145"/>
      <c r="F141" s="144" t="s">
        <v>90</v>
      </c>
      <c r="G141" s="146" t="s">
        <v>59</v>
      </c>
      <c r="H141" s="147">
        <f>I141/$O$8</f>
        <v>5.2676243014400503</v>
      </c>
      <c r="I141" s="148">
        <v>527</v>
      </c>
      <c r="J141" s="149">
        <v>25</v>
      </c>
      <c r="K141" s="146" t="s">
        <v>982</v>
      </c>
      <c r="L141" s="150"/>
      <c r="M141" s="151" t="str">
        <f t="shared" si="6"/>
        <v>-</v>
      </c>
      <c r="N141" s="152">
        <f>H141*L141</f>
        <v>0</v>
      </c>
      <c r="O141" s="152">
        <f>IF(L141&lt;50,H141*L141*0.05,0)</f>
        <v>0</v>
      </c>
      <c r="P141" s="153">
        <f t="shared" si="4"/>
        <v>0</v>
      </c>
      <c r="Q141" s="154">
        <f>L141*I141</f>
        <v>0</v>
      </c>
      <c r="R141" s="154">
        <f>IF(L141&lt;50,I141*L141*0.05,0)</f>
        <v>0</v>
      </c>
      <c r="S141" s="155">
        <f t="shared" si="5"/>
        <v>0</v>
      </c>
      <c r="T141" s="160">
        <v>4</v>
      </c>
      <c r="U141" s="143" t="s">
        <v>698</v>
      </c>
      <c r="V141" s="143" t="s">
        <v>790</v>
      </c>
      <c r="W141" s="161" t="s">
        <v>791</v>
      </c>
      <c r="X141" s="156"/>
    </row>
    <row r="142" spans="1:26" s="73" customFormat="1" ht="15.6" hidden="1" customHeight="1">
      <c r="A142" s="142"/>
      <c r="B142" s="165" t="s">
        <v>234</v>
      </c>
      <c r="C142" s="143" t="s">
        <v>56</v>
      </c>
      <c r="D142" s="144" t="s">
        <v>231</v>
      </c>
      <c r="E142" s="145" t="s">
        <v>95</v>
      </c>
      <c r="F142" s="144" t="s">
        <v>167</v>
      </c>
      <c r="G142" s="146" t="s">
        <v>59</v>
      </c>
      <c r="H142" s="157">
        <v>20.77</v>
      </c>
      <c r="I142" s="158">
        <f>H142*$O$8</f>
        <v>2077.9367270000002</v>
      </c>
      <c r="J142" s="149">
        <v>10</v>
      </c>
      <c r="K142" s="146" t="s">
        <v>982</v>
      </c>
      <c r="L142" s="150"/>
      <c r="M142" s="151" t="str">
        <f>IF(L142="","-",L142/80)</f>
        <v>-</v>
      </c>
      <c r="N142" s="152">
        <f>H142*L142</f>
        <v>0</v>
      </c>
      <c r="O142" s="152">
        <v>0</v>
      </c>
      <c r="P142" s="153">
        <f t="shared" si="4"/>
        <v>0</v>
      </c>
      <c r="Q142" s="154">
        <f>L142*I142</f>
        <v>0</v>
      </c>
      <c r="R142" s="154">
        <v>0</v>
      </c>
      <c r="S142" s="155">
        <f t="shared" si="5"/>
        <v>0</v>
      </c>
      <c r="T142" s="160">
        <v>4</v>
      </c>
      <c r="U142" s="143" t="s">
        <v>698</v>
      </c>
      <c r="V142" s="143" t="s">
        <v>790</v>
      </c>
      <c r="W142" s="161" t="s">
        <v>791</v>
      </c>
      <c r="X142" s="156"/>
    </row>
    <row r="143" spans="1:26" s="73" customFormat="1" ht="15.6" customHeight="1">
      <c r="A143" s="50"/>
      <c r="B143" s="217" t="s">
        <v>235</v>
      </c>
      <c r="C143" s="56" t="s">
        <v>56</v>
      </c>
      <c r="D143" s="57" t="s">
        <v>236</v>
      </c>
      <c r="E143" s="58"/>
      <c r="F143" s="57" t="s">
        <v>62</v>
      </c>
      <c r="G143" s="59" t="s">
        <v>59</v>
      </c>
      <c r="H143" s="60">
        <v>4.6900000000000004</v>
      </c>
      <c r="I143" s="61">
        <f>H143*$O$8</f>
        <v>469.21151900000007</v>
      </c>
      <c r="J143" s="62">
        <v>25</v>
      </c>
      <c r="K143" s="166" t="s">
        <v>985</v>
      </c>
      <c r="L143" s="63"/>
      <c r="M143" s="64" t="str">
        <f>IF(L143="","-",L143/200)</f>
        <v>-</v>
      </c>
      <c r="N143" s="65">
        <f>H143*L143</f>
        <v>0</v>
      </c>
      <c r="O143" s="65">
        <f>IF(L143&lt;50,H143*L143*0.05,0)</f>
        <v>0</v>
      </c>
      <c r="P143" s="66">
        <f t="shared" si="4"/>
        <v>0</v>
      </c>
      <c r="Q143" s="67">
        <f>L143*I143</f>
        <v>0</v>
      </c>
      <c r="R143" s="67">
        <f>IF(L143&lt;50,I143*L143*0.05,0)</f>
        <v>0</v>
      </c>
      <c r="S143" s="68">
        <f t="shared" si="5"/>
        <v>0</v>
      </c>
      <c r="T143" s="69">
        <v>4</v>
      </c>
      <c r="U143" s="56" t="s">
        <v>720</v>
      </c>
      <c r="V143" s="56" t="s">
        <v>792</v>
      </c>
      <c r="W143" s="70" t="s">
        <v>793</v>
      </c>
      <c r="X143" s="71"/>
      <c r="Y143" s="72"/>
      <c r="Z143" s="72"/>
    </row>
    <row r="144" spans="1:26" s="73" customFormat="1" ht="15.6" customHeight="1">
      <c r="A144" s="50"/>
      <c r="B144" s="217" t="s">
        <v>237</v>
      </c>
      <c r="C144" s="56" t="s">
        <v>56</v>
      </c>
      <c r="D144" s="57" t="s">
        <v>236</v>
      </c>
      <c r="E144" s="58"/>
      <c r="F144" s="57" t="s">
        <v>90</v>
      </c>
      <c r="G144" s="59" t="s">
        <v>59</v>
      </c>
      <c r="H144" s="60">
        <v>5.27</v>
      </c>
      <c r="I144" s="61">
        <f>H144*$O$8</f>
        <v>527.23767699999996</v>
      </c>
      <c r="J144" s="62">
        <v>25</v>
      </c>
      <c r="K144" s="168" t="s">
        <v>984</v>
      </c>
      <c r="L144" s="63"/>
      <c r="M144" s="64" t="str">
        <f>IF(L144="","-",L144/200)</f>
        <v>-</v>
      </c>
      <c r="N144" s="65">
        <f>H144*L144</f>
        <v>0</v>
      </c>
      <c r="O144" s="65">
        <f>IF(L144&lt;50,H144*L144*0.05,0)</f>
        <v>0</v>
      </c>
      <c r="P144" s="66">
        <f t="shared" si="4"/>
        <v>0</v>
      </c>
      <c r="Q144" s="67">
        <f>L144*I144</f>
        <v>0</v>
      </c>
      <c r="R144" s="67">
        <f>IF(L144&lt;50,I144*L144*0.05,0)</f>
        <v>0</v>
      </c>
      <c r="S144" s="68">
        <f t="shared" si="5"/>
        <v>0</v>
      </c>
      <c r="T144" s="69">
        <v>4</v>
      </c>
      <c r="U144" s="56" t="s">
        <v>720</v>
      </c>
      <c r="V144" s="56" t="s">
        <v>792</v>
      </c>
      <c r="W144" s="70" t="s">
        <v>793</v>
      </c>
      <c r="X144" s="71"/>
      <c r="Y144" s="72"/>
      <c r="Z144" s="72"/>
    </row>
    <row r="145" spans="1:26" s="73" customFormat="1" ht="15.6" customHeight="1">
      <c r="A145" s="50"/>
      <c r="B145" s="217" t="s">
        <v>238</v>
      </c>
      <c r="C145" s="56" t="s">
        <v>56</v>
      </c>
      <c r="D145" s="57" t="s">
        <v>236</v>
      </c>
      <c r="E145" s="58"/>
      <c r="F145" s="57" t="s">
        <v>107</v>
      </c>
      <c r="G145" s="59" t="s">
        <v>59</v>
      </c>
      <c r="H145" s="60">
        <v>4.5</v>
      </c>
      <c r="I145" s="61">
        <f>H145*$O$8</f>
        <v>450.20295000000004</v>
      </c>
      <c r="J145" s="62">
        <v>25</v>
      </c>
      <c r="K145" s="167" t="s">
        <v>983</v>
      </c>
      <c r="L145" s="63"/>
      <c r="M145" s="64" t="str">
        <f>IF(L145="","-",L145/J145)</f>
        <v>-</v>
      </c>
      <c r="N145" s="65">
        <f>H145*L145</f>
        <v>0</v>
      </c>
      <c r="O145" s="65">
        <v>0</v>
      </c>
      <c r="P145" s="66">
        <f t="shared" si="4"/>
        <v>0</v>
      </c>
      <c r="Q145" s="67">
        <f>L145*I145</f>
        <v>0</v>
      </c>
      <c r="R145" s="67">
        <v>0</v>
      </c>
      <c r="S145" s="68">
        <f t="shared" si="5"/>
        <v>0</v>
      </c>
      <c r="T145" s="69">
        <v>4</v>
      </c>
      <c r="U145" s="56" t="s">
        <v>720</v>
      </c>
      <c r="V145" s="56" t="s">
        <v>792</v>
      </c>
      <c r="W145" s="70" t="s">
        <v>793</v>
      </c>
      <c r="X145" s="71"/>
      <c r="Y145" s="72"/>
      <c r="Z145" s="72"/>
    </row>
    <row r="146" spans="1:26" s="73" customFormat="1" ht="15.6" hidden="1" customHeight="1">
      <c r="A146" s="142"/>
      <c r="B146" s="165" t="s">
        <v>239</v>
      </c>
      <c r="C146" s="143" t="s">
        <v>64</v>
      </c>
      <c r="D146" s="144" t="s">
        <v>240</v>
      </c>
      <c r="E146" s="145"/>
      <c r="F146" s="144" t="s">
        <v>62</v>
      </c>
      <c r="G146" s="146" t="s">
        <v>59</v>
      </c>
      <c r="H146" s="147">
        <f>I146/$O$8</f>
        <v>4.6878857635206517</v>
      </c>
      <c r="I146" s="148">
        <v>469</v>
      </c>
      <c r="J146" s="149">
        <v>25</v>
      </c>
      <c r="K146" s="146" t="s">
        <v>982</v>
      </c>
      <c r="L146" s="150"/>
      <c r="M146" s="151" t="str">
        <f>IF(L146="","-",L146/200)</f>
        <v>-</v>
      </c>
      <c r="N146" s="152">
        <f>H146*L146</f>
        <v>0</v>
      </c>
      <c r="O146" s="152">
        <f>IF(L146&lt;50,H146*L146*0.05,0)</f>
        <v>0</v>
      </c>
      <c r="P146" s="153">
        <f t="shared" si="4"/>
        <v>0</v>
      </c>
      <c r="Q146" s="154">
        <f>L146*I146</f>
        <v>0</v>
      </c>
      <c r="R146" s="154">
        <f>IF(L146&lt;50,I146*L146*0.05,0)</f>
        <v>0</v>
      </c>
      <c r="S146" s="155">
        <f t="shared" si="5"/>
        <v>0</v>
      </c>
      <c r="T146" s="160">
        <v>4</v>
      </c>
      <c r="U146" s="143" t="s">
        <v>794</v>
      </c>
      <c r="V146" s="143" t="s">
        <v>795</v>
      </c>
      <c r="W146" s="161" t="s">
        <v>796</v>
      </c>
      <c r="X146" s="156"/>
    </row>
    <row r="147" spans="1:26" s="73" customFormat="1" ht="15.6" hidden="1" customHeight="1">
      <c r="A147" s="142"/>
      <c r="B147" s="165" t="s">
        <v>241</v>
      </c>
      <c r="C147" s="143" t="s">
        <v>56</v>
      </c>
      <c r="D147" s="144" t="s">
        <v>240</v>
      </c>
      <c r="E147" s="145"/>
      <c r="F147" s="144" t="s">
        <v>90</v>
      </c>
      <c r="G147" s="146" t="s">
        <v>59</v>
      </c>
      <c r="H147" s="157">
        <v>5.27</v>
      </c>
      <c r="I147" s="158">
        <f>H147*$O$8</f>
        <v>527.23767699999996</v>
      </c>
      <c r="J147" s="149">
        <v>25</v>
      </c>
      <c r="K147" s="146" t="s">
        <v>982</v>
      </c>
      <c r="L147" s="150"/>
      <c r="M147" s="151" t="str">
        <f>IF(L147="","-",L147/200)</f>
        <v>-</v>
      </c>
      <c r="N147" s="152">
        <f>H147*L147</f>
        <v>0</v>
      </c>
      <c r="O147" s="152">
        <f>IF(L147&lt;50,H147*L147*0.05,0)</f>
        <v>0</v>
      </c>
      <c r="P147" s="153">
        <f t="shared" si="4"/>
        <v>0</v>
      </c>
      <c r="Q147" s="154">
        <f>L147*I147</f>
        <v>0</v>
      </c>
      <c r="R147" s="154">
        <f>IF(L147&lt;50,I147*L147*0.05,0)</f>
        <v>0</v>
      </c>
      <c r="S147" s="155">
        <f t="shared" si="5"/>
        <v>0</v>
      </c>
      <c r="T147" s="160">
        <v>4</v>
      </c>
      <c r="U147" s="143" t="s">
        <v>794</v>
      </c>
      <c r="V147" s="143" t="s">
        <v>795</v>
      </c>
      <c r="W147" s="161" t="s">
        <v>796</v>
      </c>
      <c r="X147" s="156"/>
    </row>
    <row r="148" spans="1:26" s="73" customFormat="1" ht="15.6" hidden="1" customHeight="1">
      <c r="A148" s="142"/>
      <c r="B148" s="165" t="s">
        <v>242</v>
      </c>
      <c r="C148" s="143" t="s">
        <v>64</v>
      </c>
      <c r="D148" s="144" t="s">
        <v>240</v>
      </c>
      <c r="E148" s="145"/>
      <c r="F148" s="144" t="s">
        <v>90</v>
      </c>
      <c r="G148" s="146" t="s">
        <v>59</v>
      </c>
      <c r="H148" s="147">
        <f>I148/$O$8</f>
        <v>5.2676243014400503</v>
      </c>
      <c r="I148" s="148">
        <v>527</v>
      </c>
      <c r="J148" s="149">
        <v>25</v>
      </c>
      <c r="K148" s="146" t="s">
        <v>982</v>
      </c>
      <c r="L148" s="150"/>
      <c r="M148" s="151" t="str">
        <f>IF(L148="","-",L148/200)</f>
        <v>-</v>
      </c>
      <c r="N148" s="152">
        <f>H148*L148</f>
        <v>0</v>
      </c>
      <c r="O148" s="152">
        <f>IF(L148&lt;50,H148*L148*0.05,0)</f>
        <v>0</v>
      </c>
      <c r="P148" s="153">
        <f t="shared" si="4"/>
        <v>0</v>
      </c>
      <c r="Q148" s="154">
        <f>L148*I148</f>
        <v>0</v>
      </c>
      <c r="R148" s="154">
        <f>IF(L148&lt;50,I148*L148*0.05,0)</f>
        <v>0</v>
      </c>
      <c r="S148" s="155">
        <f t="shared" si="5"/>
        <v>0</v>
      </c>
      <c r="T148" s="160">
        <v>4</v>
      </c>
      <c r="U148" s="143" t="s">
        <v>794</v>
      </c>
      <c r="V148" s="143" t="s">
        <v>795</v>
      </c>
      <c r="W148" s="161" t="s">
        <v>796</v>
      </c>
      <c r="X148" s="156"/>
    </row>
    <row r="149" spans="1:26" s="73" customFormat="1" ht="15.6" hidden="1" customHeight="1">
      <c r="A149" s="142"/>
      <c r="B149" s="165" t="s">
        <v>243</v>
      </c>
      <c r="C149" s="143" t="s">
        <v>56</v>
      </c>
      <c r="D149" s="144" t="s">
        <v>240</v>
      </c>
      <c r="E149" s="145" t="s">
        <v>95</v>
      </c>
      <c r="F149" s="144" t="s">
        <v>167</v>
      </c>
      <c r="G149" s="146" t="s">
        <v>59</v>
      </c>
      <c r="H149" s="157">
        <v>20.77</v>
      </c>
      <c r="I149" s="158">
        <f>H149*$O$8</f>
        <v>2077.9367270000002</v>
      </c>
      <c r="J149" s="149">
        <v>10</v>
      </c>
      <c r="K149" s="146" t="s">
        <v>982</v>
      </c>
      <c r="L149" s="150"/>
      <c r="M149" s="151" t="str">
        <f>IF(L149="","-",L149/80)</f>
        <v>-</v>
      </c>
      <c r="N149" s="152">
        <f>H149*L149</f>
        <v>0</v>
      </c>
      <c r="O149" s="152">
        <v>0</v>
      </c>
      <c r="P149" s="153">
        <f t="shared" si="4"/>
        <v>0</v>
      </c>
      <c r="Q149" s="154">
        <f>L149*I149</f>
        <v>0</v>
      </c>
      <c r="R149" s="154">
        <v>0</v>
      </c>
      <c r="S149" s="155">
        <f t="shared" si="5"/>
        <v>0</v>
      </c>
      <c r="T149" s="160">
        <v>4</v>
      </c>
      <c r="U149" s="143" t="s">
        <v>794</v>
      </c>
      <c r="V149" s="143" t="s">
        <v>795</v>
      </c>
      <c r="W149" s="161" t="s">
        <v>796</v>
      </c>
      <c r="X149" s="156"/>
    </row>
    <row r="150" spans="1:26" s="73" customFormat="1" ht="15.6" customHeight="1">
      <c r="A150" s="50"/>
      <c r="B150" s="217" t="s">
        <v>976</v>
      </c>
      <c r="C150" s="56" t="s">
        <v>56</v>
      </c>
      <c r="D150" s="57" t="s">
        <v>240</v>
      </c>
      <c r="E150" s="58"/>
      <c r="F150" s="57" t="s">
        <v>107</v>
      </c>
      <c r="G150" s="59" t="s">
        <v>59</v>
      </c>
      <c r="H150" s="60">
        <v>4.5</v>
      </c>
      <c r="I150" s="61">
        <f>H150*$O$8</f>
        <v>450.20295000000004</v>
      </c>
      <c r="J150" s="62">
        <v>25</v>
      </c>
      <c r="K150" s="166" t="s">
        <v>985</v>
      </c>
      <c r="L150" s="63"/>
      <c r="M150" s="64" t="str">
        <f>IF(L150="","-",L150/J150)</f>
        <v>-</v>
      </c>
      <c r="N150" s="65">
        <f>H150*L150</f>
        <v>0</v>
      </c>
      <c r="O150" s="65">
        <v>0</v>
      </c>
      <c r="P150" s="66">
        <f t="shared" ref="P150" si="7">N150+O150</f>
        <v>0</v>
      </c>
      <c r="Q150" s="67">
        <f>L150*I150</f>
        <v>0</v>
      </c>
      <c r="R150" s="67">
        <v>0</v>
      </c>
      <c r="S150" s="68">
        <f t="shared" ref="S150" si="8">Q150+R150</f>
        <v>0</v>
      </c>
      <c r="T150" s="69">
        <v>4</v>
      </c>
      <c r="U150" s="56" t="s">
        <v>794</v>
      </c>
      <c r="V150" s="56" t="s">
        <v>795</v>
      </c>
      <c r="W150" s="70" t="s">
        <v>796</v>
      </c>
      <c r="X150" s="71"/>
      <c r="Y150" s="72"/>
      <c r="Z150" s="72"/>
    </row>
    <row r="151" spans="1:26" s="73" customFormat="1" ht="15.6" hidden="1" customHeight="1">
      <c r="A151" s="142"/>
      <c r="B151" s="165" t="s">
        <v>244</v>
      </c>
      <c r="C151" s="143" t="s">
        <v>64</v>
      </c>
      <c r="D151" s="144" t="s">
        <v>245</v>
      </c>
      <c r="E151" s="145"/>
      <c r="F151" s="144" t="s">
        <v>62</v>
      </c>
      <c r="G151" s="146" t="s">
        <v>59</v>
      </c>
      <c r="H151" s="147">
        <f>I151/$O$8</f>
        <v>4.6878857635206517</v>
      </c>
      <c r="I151" s="148">
        <v>469</v>
      </c>
      <c r="J151" s="149">
        <v>25</v>
      </c>
      <c r="K151" s="146" t="s">
        <v>982</v>
      </c>
      <c r="L151" s="150"/>
      <c r="M151" s="151" t="str">
        <f>IF(L151="","-",L151/200)</f>
        <v>-</v>
      </c>
      <c r="N151" s="152">
        <f>H151*L151</f>
        <v>0</v>
      </c>
      <c r="O151" s="152">
        <f>IF(L151&lt;50,H151*L151*0.05,0)</f>
        <v>0</v>
      </c>
      <c r="P151" s="153">
        <f t="shared" si="4"/>
        <v>0</v>
      </c>
      <c r="Q151" s="154">
        <f>L151*I151</f>
        <v>0</v>
      </c>
      <c r="R151" s="154">
        <f>IF(L151&lt;50,I151*L151*0.05,0)</f>
        <v>0</v>
      </c>
      <c r="S151" s="155">
        <f t="shared" si="5"/>
        <v>0</v>
      </c>
      <c r="T151" s="160">
        <v>4</v>
      </c>
      <c r="U151" s="143" t="s">
        <v>797</v>
      </c>
      <c r="V151" s="143" t="s">
        <v>798</v>
      </c>
      <c r="W151" s="161" t="s">
        <v>799</v>
      </c>
      <c r="X151" s="156"/>
    </row>
    <row r="152" spans="1:26" s="73" customFormat="1" ht="15.6" hidden="1" customHeight="1">
      <c r="A152" s="142"/>
      <c r="B152" s="165" t="s">
        <v>246</v>
      </c>
      <c r="C152" s="143" t="s">
        <v>64</v>
      </c>
      <c r="D152" s="144" t="s">
        <v>245</v>
      </c>
      <c r="E152" s="145"/>
      <c r="F152" s="144" t="s">
        <v>90</v>
      </c>
      <c r="G152" s="146" t="s">
        <v>59</v>
      </c>
      <c r="H152" s="147">
        <f>I152/$O$8</f>
        <v>5.2676243014400503</v>
      </c>
      <c r="I152" s="148">
        <v>527</v>
      </c>
      <c r="J152" s="149">
        <v>25</v>
      </c>
      <c r="K152" s="146" t="s">
        <v>982</v>
      </c>
      <c r="L152" s="150"/>
      <c r="M152" s="151" t="str">
        <f>IF(L152="","-",L152/200)</f>
        <v>-</v>
      </c>
      <c r="N152" s="152">
        <f>H152*L152</f>
        <v>0</v>
      </c>
      <c r="O152" s="152">
        <f>IF(L152&lt;50,H152*L152*0.05,0)</f>
        <v>0</v>
      </c>
      <c r="P152" s="153">
        <f t="shared" si="4"/>
        <v>0</v>
      </c>
      <c r="Q152" s="154">
        <f>L152*I152</f>
        <v>0</v>
      </c>
      <c r="R152" s="154">
        <f>IF(L152&lt;50,I152*L152*0.05,0)</f>
        <v>0</v>
      </c>
      <c r="S152" s="155">
        <f t="shared" si="5"/>
        <v>0</v>
      </c>
      <c r="T152" s="160">
        <v>4</v>
      </c>
      <c r="U152" s="143" t="s">
        <v>797</v>
      </c>
      <c r="V152" s="143" t="s">
        <v>798</v>
      </c>
      <c r="W152" s="161" t="s">
        <v>799</v>
      </c>
      <c r="X152" s="156"/>
    </row>
    <row r="153" spans="1:26" s="73" customFormat="1" ht="15.6" customHeight="1">
      <c r="A153" s="142"/>
      <c r="B153" s="217" t="s">
        <v>247</v>
      </c>
      <c r="C153" s="56" t="s">
        <v>64</v>
      </c>
      <c r="D153" s="57" t="s">
        <v>245</v>
      </c>
      <c r="E153" s="58"/>
      <c r="F153" s="57" t="s">
        <v>65</v>
      </c>
      <c r="G153" s="59" t="s">
        <v>66</v>
      </c>
      <c r="H153" s="75">
        <f>I153/$O$8</f>
        <v>2.2489857074459416</v>
      </c>
      <c r="I153" s="76">
        <v>225</v>
      </c>
      <c r="J153" s="62">
        <v>24</v>
      </c>
      <c r="K153" s="166" t="s">
        <v>985</v>
      </c>
      <c r="L153" s="63"/>
      <c r="M153" s="64" t="str">
        <f>IF(L153="","-",L153/J153)</f>
        <v>-</v>
      </c>
      <c r="N153" s="65">
        <f>H153*L153</f>
        <v>0</v>
      </c>
      <c r="O153" s="65">
        <v>0</v>
      </c>
      <c r="P153" s="66">
        <f t="shared" si="4"/>
        <v>0</v>
      </c>
      <c r="Q153" s="67">
        <f>L153*I153</f>
        <v>0</v>
      </c>
      <c r="R153" s="67">
        <v>0</v>
      </c>
      <c r="S153" s="68">
        <f t="shared" si="5"/>
        <v>0</v>
      </c>
      <c r="T153" s="69">
        <v>4</v>
      </c>
      <c r="U153" s="56" t="s">
        <v>797</v>
      </c>
      <c r="V153" s="56" t="s">
        <v>798</v>
      </c>
      <c r="W153" s="70" t="s">
        <v>799</v>
      </c>
      <c r="X153" s="156"/>
    </row>
    <row r="154" spans="1:26" s="73" customFormat="1" ht="15.6" hidden="1" customHeight="1">
      <c r="A154" s="142"/>
      <c r="B154" s="165" t="s">
        <v>248</v>
      </c>
      <c r="C154" s="143" t="s">
        <v>64</v>
      </c>
      <c r="D154" s="144" t="s">
        <v>249</v>
      </c>
      <c r="E154" s="145"/>
      <c r="F154" s="144" t="s">
        <v>132</v>
      </c>
      <c r="G154" s="146" t="s">
        <v>66</v>
      </c>
      <c r="H154" s="147">
        <f>I154/$O$8</f>
        <v>2.0690668508502665</v>
      </c>
      <c r="I154" s="148">
        <v>207</v>
      </c>
      <c r="J154" s="149">
        <v>25</v>
      </c>
      <c r="K154" s="146" t="s">
        <v>982</v>
      </c>
      <c r="L154" s="150"/>
      <c r="M154" s="151" t="str">
        <f>IF(L154="","-",L154/200)</f>
        <v>-</v>
      </c>
      <c r="N154" s="152">
        <f>H154*L154</f>
        <v>0</v>
      </c>
      <c r="O154" s="152">
        <f>IF(L154&lt;50,H154*L154*0.05,0)</f>
        <v>0</v>
      </c>
      <c r="P154" s="153">
        <f t="shared" si="4"/>
        <v>0</v>
      </c>
      <c r="Q154" s="154">
        <f>L154*I154</f>
        <v>0</v>
      </c>
      <c r="R154" s="154">
        <f>IF(L154&lt;50,I154*L154*0.05,0)</f>
        <v>0</v>
      </c>
      <c r="S154" s="155">
        <f t="shared" si="5"/>
        <v>0</v>
      </c>
      <c r="T154" s="160">
        <v>4</v>
      </c>
      <c r="U154" s="143" t="s">
        <v>800</v>
      </c>
      <c r="V154" s="143" t="s">
        <v>801</v>
      </c>
      <c r="W154" s="161" t="s">
        <v>802</v>
      </c>
      <c r="X154" s="156"/>
    </row>
    <row r="155" spans="1:26" s="73" customFormat="1" ht="15.6" hidden="1" customHeight="1">
      <c r="A155" s="142"/>
      <c r="B155" s="165" t="s">
        <v>972</v>
      </c>
      <c r="C155" s="143" t="s">
        <v>56</v>
      </c>
      <c r="D155" s="144" t="s">
        <v>249</v>
      </c>
      <c r="E155" s="145"/>
      <c r="F155" s="144" t="s">
        <v>90</v>
      </c>
      <c r="G155" s="146" t="s">
        <v>59</v>
      </c>
      <c r="H155" s="157">
        <v>4.9000000000000004</v>
      </c>
      <c r="I155" s="158">
        <f>H155*$O$8</f>
        <v>490.22099000000009</v>
      </c>
      <c r="J155" s="149">
        <v>25</v>
      </c>
      <c r="K155" s="146" t="s">
        <v>982</v>
      </c>
      <c r="L155" s="150"/>
      <c r="M155" s="151" t="str">
        <f>IF(L155="","-",L155/80)</f>
        <v>-</v>
      </c>
      <c r="N155" s="152">
        <f>H155*L155</f>
        <v>0</v>
      </c>
      <c r="O155" s="152">
        <v>0</v>
      </c>
      <c r="P155" s="153">
        <f t="shared" ref="P155" si="9">N155+O155</f>
        <v>0</v>
      </c>
      <c r="Q155" s="154">
        <f>L155*I155</f>
        <v>0</v>
      </c>
      <c r="R155" s="154">
        <v>0</v>
      </c>
      <c r="S155" s="155">
        <f t="shared" ref="S155" si="10">Q155+R155</f>
        <v>0</v>
      </c>
      <c r="T155" s="160">
        <v>4</v>
      </c>
      <c r="U155" s="143" t="s">
        <v>800</v>
      </c>
      <c r="V155" s="143" t="s">
        <v>801</v>
      </c>
      <c r="W155" s="161" t="s">
        <v>802</v>
      </c>
      <c r="X155" s="156"/>
    </row>
    <row r="156" spans="1:26" s="73" customFormat="1" ht="15.6" hidden="1" customHeight="1">
      <c r="A156" s="142"/>
      <c r="B156" s="165" t="s">
        <v>250</v>
      </c>
      <c r="C156" s="143" t="s">
        <v>64</v>
      </c>
      <c r="D156" s="144" t="s">
        <v>249</v>
      </c>
      <c r="E156" s="145"/>
      <c r="F156" s="144" t="s">
        <v>65</v>
      </c>
      <c r="G156" s="146" t="s">
        <v>66</v>
      </c>
      <c r="H156" s="147">
        <f>I156/$O$8</f>
        <v>2.2489857074459416</v>
      </c>
      <c r="I156" s="148">
        <v>225</v>
      </c>
      <c r="J156" s="149">
        <v>24</v>
      </c>
      <c r="K156" s="146" t="s">
        <v>982</v>
      </c>
      <c r="L156" s="150"/>
      <c r="M156" s="151" t="str">
        <f>IF(L156="","-",L156/J156)</f>
        <v>-</v>
      </c>
      <c r="N156" s="152">
        <f>H156*L156</f>
        <v>0</v>
      </c>
      <c r="O156" s="152">
        <v>0</v>
      </c>
      <c r="P156" s="153">
        <f t="shared" si="4"/>
        <v>0</v>
      </c>
      <c r="Q156" s="154">
        <f>L156*I156</f>
        <v>0</v>
      </c>
      <c r="R156" s="154">
        <v>0</v>
      </c>
      <c r="S156" s="155">
        <f t="shared" si="5"/>
        <v>0</v>
      </c>
      <c r="T156" s="160">
        <v>4</v>
      </c>
      <c r="U156" s="143" t="s">
        <v>800</v>
      </c>
      <c r="V156" s="143" t="s">
        <v>801</v>
      </c>
      <c r="W156" s="161" t="s">
        <v>802</v>
      </c>
      <c r="X156" s="156"/>
    </row>
    <row r="157" spans="1:26" s="73" customFormat="1" ht="15.6" hidden="1" customHeight="1">
      <c r="A157" s="142"/>
      <c r="B157" s="165" t="s">
        <v>251</v>
      </c>
      <c r="C157" s="143" t="s">
        <v>64</v>
      </c>
      <c r="D157" s="144" t="s">
        <v>252</v>
      </c>
      <c r="E157" s="145"/>
      <c r="F157" s="144" t="s">
        <v>58</v>
      </c>
      <c r="G157" s="146" t="s">
        <v>59</v>
      </c>
      <c r="H157" s="147">
        <f>I157/$O$8</f>
        <v>2.5088685003063618</v>
      </c>
      <c r="I157" s="148">
        <v>251</v>
      </c>
      <c r="J157" s="149">
        <v>25</v>
      </c>
      <c r="K157" s="146" t="s">
        <v>982</v>
      </c>
      <c r="L157" s="150"/>
      <c r="M157" s="151" t="str">
        <f>IF(L157="","-",L157/200)</f>
        <v>-</v>
      </c>
      <c r="N157" s="152">
        <f>H157*L157</f>
        <v>0</v>
      </c>
      <c r="O157" s="152">
        <f>IF(L157&lt;50,H157*L157*0.05,0)</f>
        <v>0</v>
      </c>
      <c r="P157" s="153">
        <f t="shared" si="4"/>
        <v>0</v>
      </c>
      <c r="Q157" s="154">
        <f>L157*I157</f>
        <v>0</v>
      </c>
      <c r="R157" s="154">
        <f>IF(L157&lt;50,I157*L157*0.05,0)</f>
        <v>0</v>
      </c>
      <c r="S157" s="155">
        <f t="shared" si="5"/>
        <v>0</v>
      </c>
      <c r="T157" s="160">
        <v>4</v>
      </c>
      <c r="U157" s="143" t="s">
        <v>698</v>
      </c>
      <c r="V157" s="143" t="s">
        <v>695</v>
      </c>
      <c r="W157" s="161" t="s">
        <v>803</v>
      </c>
      <c r="X157" s="156"/>
    </row>
    <row r="158" spans="1:26" s="73" customFormat="1" ht="15.6" hidden="1" customHeight="1">
      <c r="A158" s="142"/>
      <c r="B158" s="165" t="s">
        <v>253</v>
      </c>
      <c r="C158" s="143" t="s">
        <v>64</v>
      </c>
      <c r="D158" s="144" t="s">
        <v>252</v>
      </c>
      <c r="E158" s="145"/>
      <c r="F158" s="144" t="s">
        <v>62</v>
      </c>
      <c r="G158" s="146" t="s">
        <v>59</v>
      </c>
      <c r="H158" s="147">
        <f>I158/$O$8</f>
        <v>2.9886521178948291</v>
      </c>
      <c r="I158" s="148">
        <v>299</v>
      </c>
      <c r="J158" s="149">
        <v>25</v>
      </c>
      <c r="K158" s="146" t="s">
        <v>982</v>
      </c>
      <c r="L158" s="150"/>
      <c r="M158" s="151" t="str">
        <f>IF(L158="","-",L158/200)</f>
        <v>-</v>
      </c>
      <c r="N158" s="152">
        <f>H158*L158</f>
        <v>0</v>
      </c>
      <c r="O158" s="152">
        <f>IF(L158&lt;50,H158*L158*0.05,0)</f>
        <v>0</v>
      </c>
      <c r="P158" s="153">
        <f t="shared" si="4"/>
        <v>0</v>
      </c>
      <c r="Q158" s="154">
        <f>L158*I158</f>
        <v>0</v>
      </c>
      <c r="R158" s="154">
        <f>IF(L158&lt;50,I158*L158*0.05,0)</f>
        <v>0</v>
      </c>
      <c r="S158" s="155">
        <f t="shared" si="5"/>
        <v>0</v>
      </c>
      <c r="T158" s="160">
        <v>4</v>
      </c>
      <c r="U158" s="143" t="s">
        <v>698</v>
      </c>
      <c r="V158" s="143" t="s">
        <v>695</v>
      </c>
      <c r="W158" s="161" t="s">
        <v>803</v>
      </c>
      <c r="X158" s="156"/>
    </row>
    <row r="159" spans="1:26" s="73" customFormat="1" ht="15.6" hidden="1" customHeight="1">
      <c r="A159" s="142"/>
      <c r="B159" s="165" t="s">
        <v>254</v>
      </c>
      <c r="C159" s="143" t="s">
        <v>64</v>
      </c>
      <c r="D159" s="144" t="s">
        <v>252</v>
      </c>
      <c r="E159" s="145"/>
      <c r="F159" s="144" t="s">
        <v>90</v>
      </c>
      <c r="G159" s="146" t="s">
        <v>59</v>
      </c>
      <c r="H159" s="147">
        <f>I159/$O$8</f>
        <v>3.3884717992185522</v>
      </c>
      <c r="I159" s="148">
        <v>339</v>
      </c>
      <c r="J159" s="149">
        <v>25</v>
      </c>
      <c r="K159" s="146" t="s">
        <v>982</v>
      </c>
      <c r="L159" s="150"/>
      <c r="M159" s="151" t="str">
        <f>IF(L159="","-",L159/200)</f>
        <v>-</v>
      </c>
      <c r="N159" s="152">
        <f>H159*L159</f>
        <v>0</v>
      </c>
      <c r="O159" s="152">
        <f>IF(L159&lt;50,H159*L159*0.05,0)</f>
        <v>0</v>
      </c>
      <c r="P159" s="153">
        <f t="shared" si="4"/>
        <v>0</v>
      </c>
      <c r="Q159" s="154">
        <f>L159*I159</f>
        <v>0</v>
      </c>
      <c r="R159" s="154">
        <f>IF(L159&lt;50,I159*L159*0.05,0)</f>
        <v>0</v>
      </c>
      <c r="S159" s="155">
        <f t="shared" si="5"/>
        <v>0</v>
      </c>
      <c r="T159" s="160">
        <v>4</v>
      </c>
      <c r="U159" s="143" t="s">
        <v>698</v>
      </c>
      <c r="V159" s="143" t="s">
        <v>695</v>
      </c>
      <c r="W159" s="161" t="s">
        <v>803</v>
      </c>
      <c r="X159" s="156"/>
    </row>
    <row r="160" spans="1:26" s="73" customFormat="1" ht="15.6" customHeight="1">
      <c r="A160" s="50"/>
      <c r="B160" s="164" t="s">
        <v>255</v>
      </c>
      <c r="C160" s="56" t="s">
        <v>64</v>
      </c>
      <c r="D160" s="57" t="s">
        <v>252</v>
      </c>
      <c r="E160" s="58"/>
      <c r="F160" s="57" t="s">
        <v>65</v>
      </c>
      <c r="G160" s="59" t="s">
        <v>66</v>
      </c>
      <c r="H160" s="75">
        <f>I160/$O$8</f>
        <v>1.5892832332617988</v>
      </c>
      <c r="I160" s="76">
        <v>159</v>
      </c>
      <c r="J160" s="62">
        <v>24</v>
      </c>
      <c r="K160" s="166" t="s">
        <v>985</v>
      </c>
      <c r="L160" s="63"/>
      <c r="M160" s="64" t="str">
        <f>IF(L160="","-",L160/J160)</f>
        <v>-</v>
      </c>
      <c r="N160" s="65">
        <f>H160*L160</f>
        <v>0</v>
      </c>
      <c r="O160" s="65">
        <v>0</v>
      </c>
      <c r="P160" s="66">
        <f t="shared" si="4"/>
        <v>0</v>
      </c>
      <c r="Q160" s="67">
        <f>L160*I160</f>
        <v>0</v>
      </c>
      <c r="R160" s="67">
        <v>0</v>
      </c>
      <c r="S160" s="68">
        <f t="shared" si="5"/>
        <v>0</v>
      </c>
      <c r="T160" s="69">
        <v>4</v>
      </c>
      <c r="U160" s="56" t="s">
        <v>698</v>
      </c>
      <c r="V160" s="56" t="s">
        <v>695</v>
      </c>
      <c r="W160" s="70" t="s">
        <v>803</v>
      </c>
      <c r="X160" s="71"/>
      <c r="Y160" s="72"/>
      <c r="Z160" s="72"/>
    </row>
    <row r="161" spans="1:26" s="73" customFormat="1" ht="15.6" hidden="1" customHeight="1">
      <c r="A161" s="142"/>
      <c r="B161" s="165" t="s">
        <v>256</v>
      </c>
      <c r="C161" s="143" t="s">
        <v>64</v>
      </c>
      <c r="D161" s="144" t="s">
        <v>257</v>
      </c>
      <c r="E161" s="145"/>
      <c r="F161" s="144" t="s">
        <v>134</v>
      </c>
      <c r="G161" s="146" t="s">
        <v>66</v>
      </c>
      <c r="H161" s="147">
        <f>I161/$O$8</f>
        <v>2.1890127552473833</v>
      </c>
      <c r="I161" s="148">
        <v>219</v>
      </c>
      <c r="J161" s="149">
        <v>25</v>
      </c>
      <c r="K161" s="146" t="s">
        <v>982</v>
      </c>
      <c r="L161" s="150"/>
      <c r="M161" s="151" t="str">
        <f>IF(L161="","-",L161/200)</f>
        <v>-</v>
      </c>
      <c r="N161" s="152">
        <f>H161*L161</f>
        <v>0</v>
      </c>
      <c r="O161" s="152">
        <f>IF(L161&lt;50,H161*L161*0.05,0)</f>
        <v>0</v>
      </c>
      <c r="P161" s="153">
        <f t="shared" ref="P161:P228" si="11">N161+O161</f>
        <v>0</v>
      </c>
      <c r="Q161" s="154">
        <f>L161*I161</f>
        <v>0</v>
      </c>
      <c r="R161" s="154">
        <f>IF(L161&lt;50,I161*L161*0.05,0)</f>
        <v>0</v>
      </c>
      <c r="S161" s="155">
        <f t="shared" ref="S161:S228" si="12">Q161+R161</f>
        <v>0</v>
      </c>
      <c r="T161" s="160">
        <v>5</v>
      </c>
      <c r="U161" s="143" t="s">
        <v>763</v>
      </c>
      <c r="V161" s="143" t="s">
        <v>695</v>
      </c>
      <c r="W161" s="161" t="s">
        <v>804</v>
      </c>
      <c r="X161" s="156"/>
    </row>
    <row r="162" spans="1:26" s="73" customFormat="1" ht="15.6" customHeight="1">
      <c r="A162" s="50"/>
      <c r="B162" s="217" t="s">
        <v>258</v>
      </c>
      <c r="C162" s="56" t="s">
        <v>56</v>
      </c>
      <c r="D162" s="57" t="s">
        <v>257</v>
      </c>
      <c r="E162" s="58"/>
      <c r="F162" s="57" t="s">
        <v>98</v>
      </c>
      <c r="G162" s="59" t="s">
        <v>59</v>
      </c>
      <c r="H162" s="60">
        <v>4.74</v>
      </c>
      <c r="I162" s="61">
        <f>H162*$O$8</f>
        <v>474.21377400000006</v>
      </c>
      <c r="J162" s="62">
        <v>30</v>
      </c>
      <c r="K162" s="166" t="s">
        <v>985</v>
      </c>
      <c r="L162" s="63"/>
      <c r="M162" s="64" t="str">
        <f>IF(L162="","-",L162/J162)</f>
        <v>-</v>
      </c>
      <c r="N162" s="65">
        <f>H162*L162</f>
        <v>0</v>
      </c>
      <c r="O162" s="65">
        <v>0</v>
      </c>
      <c r="P162" s="66">
        <f t="shared" si="11"/>
        <v>0</v>
      </c>
      <c r="Q162" s="67">
        <f>L162*I162</f>
        <v>0</v>
      </c>
      <c r="R162" s="67">
        <v>0</v>
      </c>
      <c r="S162" s="68">
        <f t="shared" si="12"/>
        <v>0</v>
      </c>
      <c r="T162" s="69">
        <v>5</v>
      </c>
      <c r="U162" s="56" t="s">
        <v>763</v>
      </c>
      <c r="V162" s="56" t="s">
        <v>695</v>
      </c>
      <c r="W162" s="70" t="s">
        <v>804</v>
      </c>
      <c r="X162" s="71"/>
      <c r="Y162" s="72"/>
      <c r="Z162" s="72"/>
    </row>
    <row r="163" spans="1:26" s="73" customFormat="1" ht="15.6" customHeight="1">
      <c r="A163" s="50"/>
      <c r="B163" s="164" t="s">
        <v>259</v>
      </c>
      <c r="C163" s="56" t="s">
        <v>56</v>
      </c>
      <c r="D163" s="57" t="s">
        <v>260</v>
      </c>
      <c r="E163" s="74" t="s">
        <v>61</v>
      </c>
      <c r="F163" s="57" t="s">
        <v>62</v>
      </c>
      <c r="G163" s="59" t="s">
        <v>59</v>
      </c>
      <c r="H163" s="60">
        <v>4.1500000000000004</v>
      </c>
      <c r="I163" s="61">
        <f>H163*$O$8</f>
        <v>415.18716500000005</v>
      </c>
      <c r="J163" s="62">
        <v>25</v>
      </c>
      <c r="K163" s="166" t="s">
        <v>985</v>
      </c>
      <c r="L163" s="63"/>
      <c r="M163" s="64" t="str">
        <f>IF(L163="","-",L163/200)</f>
        <v>-</v>
      </c>
      <c r="N163" s="65">
        <f>H163*L163</f>
        <v>0</v>
      </c>
      <c r="O163" s="65">
        <f>IF(L163&lt;50,H163*L163*0.05,0)</f>
        <v>0</v>
      </c>
      <c r="P163" s="66">
        <f t="shared" si="11"/>
        <v>0</v>
      </c>
      <c r="Q163" s="67">
        <f>L163*I163</f>
        <v>0</v>
      </c>
      <c r="R163" s="67">
        <f>IF(L163&lt;50,I163*L163*0.05,0)</f>
        <v>0</v>
      </c>
      <c r="S163" s="68">
        <f t="shared" si="12"/>
        <v>0</v>
      </c>
      <c r="T163" s="69">
        <v>4</v>
      </c>
      <c r="U163" s="56" t="s">
        <v>800</v>
      </c>
      <c r="V163" s="56" t="s">
        <v>805</v>
      </c>
      <c r="W163" s="70" t="s">
        <v>806</v>
      </c>
      <c r="X163" s="71"/>
      <c r="Y163" s="72"/>
      <c r="Z163" s="72"/>
    </row>
    <row r="164" spans="1:26" s="73" customFormat="1" ht="15.6" hidden="1" customHeight="1">
      <c r="A164" s="142"/>
      <c r="B164" s="165" t="s">
        <v>261</v>
      </c>
      <c r="C164" s="143" t="s">
        <v>64</v>
      </c>
      <c r="D164" s="144" t="s">
        <v>260</v>
      </c>
      <c r="E164" s="145"/>
      <c r="F164" s="144" t="s">
        <v>62</v>
      </c>
      <c r="G164" s="146" t="s">
        <v>59</v>
      </c>
      <c r="H164" s="147">
        <f>I164/$O$8</f>
        <v>4.1481291937336255</v>
      </c>
      <c r="I164" s="148">
        <v>415</v>
      </c>
      <c r="J164" s="149">
        <v>25</v>
      </c>
      <c r="K164" s="146" t="s">
        <v>982</v>
      </c>
      <c r="L164" s="150"/>
      <c r="M164" s="151" t="str">
        <f>IF(L164="","-",L164/200)</f>
        <v>-</v>
      </c>
      <c r="N164" s="152">
        <f>H164*L164</f>
        <v>0</v>
      </c>
      <c r="O164" s="152">
        <f>IF(L164&lt;50,H164*L164*0.05,0)</f>
        <v>0</v>
      </c>
      <c r="P164" s="153">
        <f t="shared" si="11"/>
        <v>0</v>
      </c>
      <c r="Q164" s="154">
        <f>L164*I164</f>
        <v>0</v>
      </c>
      <c r="R164" s="154">
        <f>IF(L164&lt;50,I164*L164*0.05,0)</f>
        <v>0</v>
      </c>
      <c r="S164" s="155">
        <f t="shared" si="12"/>
        <v>0</v>
      </c>
      <c r="T164" s="160">
        <v>4</v>
      </c>
      <c r="U164" s="143" t="s">
        <v>800</v>
      </c>
      <c r="V164" s="143" t="s">
        <v>805</v>
      </c>
      <c r="W164" s="161" t="s">
        <v>806</v>
      </c>
      <c r="X164" s="156"/>
    </row>
    <row r="165" spans="1:26" s="73" customFormat="1" ht="15.6" hidden="1" customHeight="1">
      <c r="A165" s="142"/>
      <c r="B165" s="165" t="s">
        <v>262</v>
      </c>
      <c r="C165" s="143" t="s">
        <v>56</v>
      </c>
      <c r="D165" s="144" t="s">
        <v>260</v>
      </c>
      <c r="E165" s="145"/>
      <c r="F165" s="144" t="s">
        <v>90</v>
      </c>
      <c r="G165" s="146" t="s">
        <v>59</v>
      </c>
      <c r="H165" s="157">
        <v>4.95</v>
      </c>
      <c r="I165" s="158">
        <f>H165*$O$8</f>
        <v>495.22324500000002</v>
      </c>
      <c r="J165" s="149">
        <v>25</v>
      </c>
      <c r="K165" s="146" t="s">
        <v>982</v>
      </c>
      <c r="L165" s="150"/>
      <c r="M165" s="151" t="str">
        <f>IF(L165="","-",L165/200)</f>
        <v>-</v>
      </c>
      <c r="N165" s="152">
        <f>H165*L165</f>
        <v>0</v>
      </c>
      <c r="O165" s="152">
        <f>IF(L165&lt;50,H165*L165*0.05,0)</f>
        <v>0</v>
      </c>
      <c r="P165" s="153">
        <f t="shared" si="11"/>
        <v>0</v>
      </c>
      <c r="Q165" s="154">
        <f>L165*I165</f>
        <v>0</v>
      </c>
      <c r="R165" s="154">
        <f>IF(L165&lt;50,I165*L165*0.05,0)</f>
        <v>0</v>
      </c>
      <c r="S165" s="155">
        <f t="shared" si="12"/>
        <v>0</v>
      </c>
      <c r="T165" s="160">
        <v>4</v>
      </c>
      <c r="U165" s="143" t="s">
        <v>800</v>
      </c>
      <c r="V165" s="143" t="s">
        <v>805</v>
      </c>
      <c r="W165" s="161" t="s">
        <v>806</v>
      </c>
      <c r="X165" s="156"/>
    </row>
    <row r="166" spans="1:26" s="73" customFormat="1" ht="15.6" hidden="1" customHeight="1">
      <c r="A166" s="142"/>
      <c r="B166" s="165" t="s">
        <v>263</v>
      </c>
      <c r="C166" s="143" t="s">
        <v>64</v>
      </c>
      <c r="D166" s="144" t="s">
        <v>260</v>
      </c>
      <c r="E166" s="145"/>
      <c r="F166" s="144" t="s">
        <v>65</v>
      </c>
      <c r="G166" s="146" t="s">
        <v>66</v>
      </c>
      <c r="H166" s="147">
        <f>I166/$O$8</f>
        <v>2.2489857074459416</v>
      </c>
      <c r="I166" s="148">
        <v>225</v>
      </c>
      <c r="J166" s="149">
        <v>24</v>
      </c>
      <c r="K166" s="146" t="s">
        <v>982</v>
      </c>
      <c r="L166" s="150"/>
      <c r="M166" s="151" t="str">
        <f>IF(L166="","-",L166/J166)</f>
        <v>-</v>
      </c>
      <c r="N166" s="152">
        <f>H166*L166</f>
        <v>0</v>
      </c>
      <c r="O166" s="152">
        <v>0</v>
      </c>
      <c r="P166" s="153">
        <f t="shared" si="11"/>
        <v>0</v>
      </c>
      <c r="Q166" s="154">
        <f>L166*I166</f>
        <v>0</v>
      </c>
      <c r="R166" s="154">
        <v>0</v>
      </c>
      <c r="S166" s="155">
        <f t="shared" si="12"/>
        <v>0</v>
      </c>
      <c r="T166" s="160">
        <v>4</v>
      </c>
      <c r="U166" s="143" t="s">
        <v>800</v>
      </c>
      <c r="V166" s="143" t="s">
        <v>805</v>
      </c>
      <c r="W166" s="161" t="s">
        <v>806</v>
      </c>
      <c r="X166" s="156"/>
    </row>
    <row r="167" spans="1:26" s="73" customFormat="1" ht="15.6" customHeight="1">
      <c r="A167" s="142"/>
      <c r="B167" s="164" t="s">
        <v>264</v>
      </c>
      <c r="C167" s="56" t="s">
        <v>64</v>
      </c>
      <c r="D167" s="57" t="s">
        <v>260</v>
      </c>
      <c r="E167" s="58"/>
      <c r="F167" s="57" t="s">
        <v>65</v>
      </c>
      <c r="G167" s="59" t="s">
        <v>66</v>
      </c>
      <c r="H167" s="75">
        <f>I167/$O$8</f>
        <v>2.2489857074459416</v>
      </c>
      <c r="I167" s="76">
        <v>225</v>
      </c>
      <c r="J167" s="62">
        <v>24</v>
      </c>
      <c r="K167" s="166" t="s">
        <v>985</v>
      </c>
      <c r="L167" s="63"/>
      <c r="M167" s="64" t="str">
        <f>IF(L167="","-",L167/J167)</f>
        <v>-</v>
      </c>
      <c r="N167" s="65">
        <f>H167*L167</f>
        <v>0</v>
      </c>
      <c r="O167" s="65">
        <v>0</v>
      </c>
      <c r="P167" s="66">
        <f t="shared" si="11"/>
        <v>0</v>
      </c>
      <c r="Q167" s="67">
        <f>L167*I167</f>
        <v>0</v>
      </c>
      <c r="R167" s="67">
        <v>0</v>
      </c>
      <c r="S167" s="68">
        <f t="shared" si="12"/>
        <v>0</v>
      </c>
      <c r="T167" s="69">
        <v>4</v>
      </c>
      <c r="U167" s="56" t="s">
        <v>800</v>
      </c>
      <c r="V167" s="56" t="s">
        <v>805</v>
      </c>
      <c r="W167" s="70" t="s">
        <v>806</v>
      </c>
      <c r="X167" s="156"/>
    </row>
    <row r="168" spans="1:26" s="73" customFormat="1" ht="15.6" customHeight="1">
      <c r="A168" s="50"/>
      <c r="B168" s="164" t="s">
        <v>265</v>
      </c>
      <c r="C168" s="56" t="s">
        <v>56</v>
      </c>
      <c r="D168" s="57" t="s">
        <v>260</v>
      </c>
      <c r="E168" s="58"/>
      <c r="F168" s="57" t="s">
        <v>65</v>
      </c>
      <c r="G168" s="59" t="s">
        <v>59</v>
      </c>
      <c r="H168" s="60">
        <v>3.75</v>
      </c>
      <c r="I168" s="61">
        <f>H168*$O$8</f>
        <v>375.16912500000001</v>
      </c>
      <c r="J168" s="62">
        <v>40</v>
      </c>
      <c r="K168" s="166" t="s">
        <v>985</v>
      </c>
      <c r="L168" s="63"/>
      <c r="M168" s="64" t="str">
        <f>IF(L168="","-",L168/J168)</f>
        <v>-</v>
      </c>
      <c r="N168" s="65">
        <f>H168*L168</f>
        <v>0</v>
      </c>
      <c r="O168" s="65">
        <v>0</v>
      </c>
      <c r="P168" s="66">
        <f t="shared" si="11"/>
        <v>0</v>
      </c>
      <c r="Q168" s="67">
        <f>L168*I168</f>
        <v>0</v>
      </c>
      <c r="R168" s="67">
        <v>0</v>
      </c>
      <c r="S168" s="68">
        <f t="shared" si="12"/>
        <v>0</v>
      </c>
      <c r="T168" s="69">
        <v>4</v>
      </c>
      <c r="U168" s="56" t="s">
        <v>800</v>
      </c>
      <c r="V168" s="56" t="s">
        <v>805</v>
      </c>
      <c r="W168" s="70" t="s">
        <v>806</v>
      </c>
      <c r="X168" s="71"/>
      <c r="Y168" s="72"/>
      <c r="Z168" s="72"/>
    </row>
    <row r="169" spans="1:26" s="73" customFormat="1" ht="15.6" customHeight="1">
      <c r="A169" s="50"/>
      <c r="B169" s="217" t="s">
        <v>266</v>
      </c>
      <c r="C169" s="56" t="s">
        <v>64</v>
      </c>
      <c r="D169" s="57" t="s">
        <v>267</v>
      </c>
      <c r="E169" s="58"/>
      <c r="F169" s="57" t="s">
        <v>65</v>
      </c>
      <c r="G169" s="59" t="s">
        <v>66</v>
      </c>
      <c r="H169" s="75">
        <f>I169/$O$8</f>
        <v>2.0690668508502665</v>
      </c>
      <c r="I169" s="76">
        <v>207</v>
      </c>
      <c r="J169" s="62">
        <v>24</v>
      </c>
      <c r="K169" s="166" t="s">
        <v>985</v>
      </c>
      <c r="L169" s="63"/>
      <c r="M169" s="64" t="str">
        <f>IF(L169="","-",L169/J169)</f>
        <v>-</v>
      </c>
      <c r="N169" s="65">
        <f>H169*L169</f>
        <v>0</v>
      </c>
      <c r="O169" s="65">
        <v>0</v>
      </c>
      <c r="P169" s="66">
        <f t="shared" si="11"/>
        <v>0</v>
      </c>
      <c r="Q169" s="67">
        <f>L169*I169</f>
        <v>0</v>
      </c>
      <c r="R169" s="67">
        <v>0</v>
      </c>
      <c r="S169" s="68">
        <f t="shared" si="12"/>
        <v>0</v>
      </c>
      <c r="T169" s="69">
        <v>4</v>
      </c>
      <c r="U169" s="56" t="s">
        <v>724</v>
      </c>
      <c r="V169" s="56" t="s">
        <v>807</v>
      </c>
      <c r="W169" s="70" t="s">
        <v>808</v>
      </c>
      <c r="X169" s="71"/>
      <c r="Y169" s="72"/>
      <c r="Z169" s="72"/>
    </row>
    <row r="170" spans="1:26" s="73" customFormat="1" ht="15.6" customHeight="1">
      <c r="A170" s="50"/>
      <c r="B170" s="217" t="s">
        <v>268</v>
      </c>
      <c r="C170" s="56" t="s">
        <v>56</v>
      </c>
      <c r="D170" s="57" t="s">
        <v>267</v>
      </c>
      <c r="E170" s="58"/>
      <c r="F170" s="57" t="s">
        <v>107</v>
      </c>
      <c r="G170" s="59" t="s">
        <v>59</v>
      </c>
      <c r="H170" s="60">
        <v>5.93</v>
      </c>
      <c r="I170" s="61">
        <f>H170*$O$8</f>
        <v>593.26744299999996</v>
      </c>
      <c r="J170" s="62">
        <v>25</v>
      </c>
      <c r="K170" s="167" t="s">
        <v>983</v>
      </c>
      <c r="L170" s="63"/>
      <c r="M170" s="64" t="str">
        <f>IF(L170="","-",L170/J170)</f>
        <v>-</v>
      </c>
      <c r="N170" s="65">
        <f>H170*L170</f>
        <v>0</v>
      </c>
      <c r="O170" s="65">
        <v>0</v>
      </c>
      <c r="P170" s="66">
        <f t="shared" si="11"/>
        <v>0</v>
      </c>
      <c r="Q170" s="67">
        <f>L170*I170</f>
        <v>0</v>
      </c>
      <c r="R170" s="67">
        <v>0</v>
      </c>
      <c r="S170" s="68">
        <f t="shared" si="12"/>
        <v>0</v>
      </c>
      <c r="T170" s="69">
        <v>4</v>
      </c>
      <c r="U170" s="56" t="s">
        <v>724</v>
      </c>
      <c r="V170" s="56" t="s">
        <v>807</v>
      </c>
      <c r="W170" s="70" t="s">
        <v>808</v>
      </c>
      <c r="X170" s="71"/>
      <c r="Y170" s="72"/>
      <c r="Z170" s="72"/>
    </row>
    <row r="171" spans="1:26" s="73" customFormat="1" ht="15.6" hidden="1" customHeight="1">
      <c r="A171" s="142"/>
      <c r="B171" s="165" t="s">
        <v>269</v>
      </c>
      <c r="C171" s="143" t="s">
        <v>64</v>
      </c>
      <c r="D171" s="144" t="s">
        <v>270</v>
      </c>
      <c r="E171" s="145"/>
      <c r="F171" s="144" t="s">
        <v>190</v>
      </c>
      <c r="G171" s="146" t="s">
        <v>66</v>
      </c>
      <c r="H171" s="147">
        <f>I171/$O$8</f>
        <v>0.58973402995249136</v>
      </c>
      <c r="I171" s="148">
        <v>59</v>
      </c>
      <c r="J171" s="149">
        <v>144</v>
      </c>
      <c r="K171" s="146" t="s">
        <v>982</v>
      </c>
      <c r="L171" s="150"/>
      <c r="M171" s="151" t="str">
        <f>IF(L171="","-",L171/J171)</f>
        <v>-</v>
      </c>
      <c r="N171" s="152">
        <f>H171*L171</f>
        <v>0</v>
      </c>
      <c r="O171" s="152">
        <v>0</v>
      </c>
      <c r="P171" s="153">
        <f t="shared" si="11"/>
        <v>0</v>
      </c>
      <c r="Q171" s="154">
        <f>L171*I171</f>
        <v>0</v>
      </c>
      <c r="R171" s="154">
        <v>0</v>
      </c>
      <c r="S171" s="155">
        <f t="shared" si="12"/>
        <v>0</v>
      </c>
      <c r="T171" s="160">
        <v>5</v>
      </c>
      <c r="U171" s="143" t="s">
        <v>787</v>
      </c>
      <c r="V171" s="143" t="s">
        <v>695</v>
      </c>
      <c r="W171" s="161" t="s">
        <v>809</v>
      </c>
      <c r="X171" s="156"/>
    </row>
    <row r="172" spans="1:26" s="73" customFormat="1" ht="15.6" customHeight="1">
      <c r="A172" s="50"/>
      <c r="B172" s="217" t="s">
        <v>271</v>
      </c>
      <c r="C172" s="56" t="s">
        <v>64</v>
      </c>
      <c r="D172" s="57" t="s">
        <v>270</v>
      </c>
      <c r="E172" s="58"/>
      <c r="F172" s="57" t="s">
        <v>65</v>
      </c>
      <c r="G172" s="59" t="s">
        <v>66</v>
      </c>
      <c r="H172" s="75">
        <f>I172/$O$8</f>
        <v>2.0690668508502665</v>
      </c>
      <c r="I172" s="76">
        <v>207</v>
      </c>
      <c r="J172" s="62">
        <v>24</v>
      </c>
      <c r="K172" s="166" t="s">
        <v>985</v>
      </c>
      <c r="L172" s="63"/>
      <c r="M172" s="64" t="str">
        <f>IF(L172="","-",L172/J172)</f>
        <v>-</v>
      </c>
      <c r="N172" s="65">
        <f>H172*L172</f>
        <v>0</v>
      </c>
      <c r="O172" s="65">
        <v>0</v>
      </c>
      <c r="P172" s="66">
        <f t="shared" si="11"/>
        <v>0</v>
      </c>
      <c r="Q172" s="67">
        <f>L172*I172</f>
        <v>0</v>
      </c>
      <c r="R172" s="67">
        <v>0</v>
      </c>
      <c r="S172" s="68">
        <f t="shared" si="12"/>
        <v>0</v>
      </c>
      <c r="T172" s="69">
        <v>5</v>
      </c>
      <c r="U172" s="56" t="s">
        <v>787</v>
      </c>
      <c r="V172" s="56" t="s">
        <v>695</v>
      </c>
      <c r="W172" s="70" t="s">
        <v>809</v>
      </c>
      <c r="X172" s="71"/>
      <c r="Y172" s="72"/>
      <c r="Z172" s="72"/>
    </row>
    <row r="173" spans="1:26" s="73" customFormat="1" ht="15.6" customHeight="1">
      <c r="A173" s="50"/>
      <c r="B173" s="164" t="s">
        <v>272</v>
      </c>
      <c r="C173" s="56" t="s">
        <v>64</v>
      </c>
      <c r="D173" s="57" t="s">
        <v>273</v>
      </c>
      <c r="E173" s="74" t="s">
        <v>61</v>
      </c>
      <c r="F173" s="57" t="s">
        <v>132</v>
      </c>
      <c r="G173" s="59" t="s">
        <v>66</v>
      </c>
      <c r="H173" s="75">
        <f>I173/$O$8</f>
        <v>1.9091389783207773</v>
      </c>
      <c r="I173" s="76">
        <v>191</v>
      </c>
      <c r="J173" s="62">
        <v>25</v>
      </c>
      <c r="K173" s="166" t="s">
        <v>985</v>
      </c>
      <c r="L173" s="63"/>
      <c r="M173" s="64" t="str">
        <f>IF(L173="","-",L173/200)</f>
        <v>-</v>
      </c>
      <c r="N173" s="65">
        <f>H173*L173</f>
        <v>0</v>
      </c>
      <c r="O173" s="65">
        <f>IF(L173&lt;50,H173*L173*0.05,0)</f>
        <v>0</v>
      </c>
      <c r="P173" s="66">
        <f t="shared" si="11"/>
        <v>0</v>
      </c>
      <c r="Q173" s="67">
        <f>L173*I173</f>
        <v>0</v>
      </c>
      <c r="R173" s="67">
        <f>IF(L173&lt;50,I173*L173*0.05,0)</f>
        <v>0</v>
      </c>
      <c r="S173" s="68">
        <f t="shared" si="12"/>
        <v>0</v>
      </c>
      <c r="T173" s="69">
        <v>4</v>
      </c>
      <c r="U173" s="56" t="s">
        <v>724</v>
      </c>
      <c r="V173" s="56" t="s">
        <v>810</v>
      </c>
      <c r="W173" s="70" t="s">
        <v>811</v>
      </c>
      <c r="X173" s="71"/>
      <c r="Y173" s="72"/>
      <c r="Z173" s="72"/>
    </row>
    <row r="174" spans="1:26" s="73" customFormat="1" ht="15.6" customHeight="1">
      <c r="A174" s="50"/>
      <c r="B174" s="164" t="s">
        <v>966</v>
      </c>
      <c r="C174" s="56" t="s">
        <v>56</v>
      </c>
      <c r="D174" s="57" t="s">
        <v>273</v>
      </c>
      <c r="E174" s="77"/>
      <c r="F174" s="57" t="s">
        <v>62</v>
      </c>
      <c r="G174" s="59" t="s">
        <v>59</v>
      </c>
      <c r="H174" s="60">
        <v>3.4099999999999997</v>
      </c>
      <c r="I174" s="61">
        <f>H174*$O$8</f>
        <v>341.15379100000001</v>
      </c>
      <c r="J174" s="62">
        <v>25</v>
      </c>
      <c r="K174" s="166" t="s">
        <v>985</v>
      </c>
      <c r="L174" s="63"/>
      <c r="M174" s="64" t="str">
        <f>IF(L174="","-",L174/J174)</f>
        <v>-</v>
      </c>
      <c r="N174" s="65">
        <f>H174*L174</f>
        <v>0</v>
      </c>
      <c r="O174" s="65">
        <v>0</v>
      </c>
      <c r="P174" s="66">
        <f t="shared" si="11"/>
        <v>0</v>
      </c>
      <c r="Q174" s="67">
        <f>L174*I174</f>
        <v>0</v>
      </c>
      <c r="R174" s="67">
        <v>0</v>
      </c>
      <c r="S174" s="68">
        <f t="shared" si="12"/>
        <v>0</v>
      </c>
      <c r="T174" s="69">
        <v>4</v>
      </c>
      <c r="U174" s="56" t="s">
        <v>724</v>
      </c>
      <c r="V174" s="56" t="s">
        <v>810</v>
      </c>
      <c r="W174" s="70" t="s">
        <v>811</v>
      </c>
      <c r="X174" s="71"/>
      <c r="Y174" s="72"/>
      <c r="Z174" s="72"/>
    </row>
    <row r="175" spans="1:26" s="73" customFormat="1" ht="15.6" customHeight="1">
      <c r="A175" s="50"/>
      <c r="B175" s="164" t="s">
        <v>274</v>
      </c>
      <c r="C175" s="56" t="s">
        <v>64</v>
      </c>
      <c r="D175" s="57" t="s">
        <v>273</v>
      </c>
      <c r="E175" s="58"/>
      <c r="F175" s="57" t="s">
        <v>134</v>
      </c>
      <c r="G175" s="59" t="s">
        <v>66</v>
      </c>
      <c r="H175" s="75">
        <f>I175/$O$8</f>
        <v>2.1890127552473833</v>
      </c>
      <c r="I175" s="76">
        <v>219</v>
      </c>
      <c r="J175" s="62">
        <v>25</v>
      </c>
      <c r="K175" s="166" t="s">
        <v>985</v>
      </c>
      <c r="L175" s="63"/>
      <c r="M175" s="64" t="str">
        <f>IF(L175="","-",L175/200)</f>
        <v>-</v>
      </c>
      <c r="N175" s="65">
        <f>H175*L175</f>
        <v>0</v>
      </c>
      <c r="O175" s="65">
        <f>IF(L175&lt;50,H175*L175*0.05,0)</f>
        <v>0</v>
      </c>
      <c r="P175" s="66">
        <f t="shared" si="11"/>
        <v>0</v>
      </c>
      <c r="Q175" s="67">
        <f>L175*I175</f>
        <v>0</v>
      </c>
      <c r="R175" s="67">
        <f>IF(L175&lt;50,I175*L175*0.05,0)</f>
        <v>0</v>
      </c>
      <c r="S175" s="68">
        <f t="shared" si="12"/>
        <v>0</v>
      </c>
      <c r="T175" s="69">
        <v>4</v>
      </c>
      <c r="U175" s="56" t="s">
        <v>724</v>
      </c>
      <c r="V175" s="56" t="s">
        <v>810</v>
      </c>
      <c r="W175" s="70" t="s">
        <v>811</v>
      </c>
      <c r="X175" s="71"/>
      <c r="Y175" s="72"/>
      <c r="Z175" s="72"/>
    </row>
    <row r="176" spans="1:26" s="73" customFormat="1" ht="15.6" customHeight="1">
      <c r="A176" s="50"/>
      <c r="B176" s="164" t="s">
        <v>275</v>
      </c>
      <c r="C176" s="56" t="s">
        <v>64</v>
      </c>
      <c r="D176" s="57" t="s">
        <v>273</v>
      </c>
      <c r="E176" s="58"/>
      <c r="F176" s="57" t="s">
        <v>276</v>
      </c>
      <c r="G176" s="59" t="s">
        <v>59</v>
      </c>
      <c r="H176" s="75">
        <f>I176/$O$8</f>
        <v>4.4479939547264182</v>
      </c>
      <c r="I176" s="76">
        <v>445</v>
      </c>
      <c r="J176" s="62">
        <v>25</v>
      </c>
      <c r="K176" s="166" t="s">
        <v>985</v>
      </c>
      <c r="L176" s="63"/>
      <c r="M176" s="64" t="str">
        <f>IF(L176="","-",L176/200)</f>
        <v>-</v>
      </c>
      <c r="N176" s="65">
        <f>H176*L176</f>
        <v>0</v>
      </c>
      <c r="O176" s="65">
        <f>IF(L176&lt;50,H176*L176*0.05,0)</f>
        <v>0</v>
      </c>
      <c r="P176" s="66">
        <f t="shared" si="11"/>
        <v>0</v>
      </c>
      <c r="Q176" s="67">
        <f>L176*I176</f>
        <v>0</v>
      </c>
      <c r="R176" s="67">
        <f>IF(L176&lt;50,I176*L176*0.05,0)</f>
        <v>0</v>
      </c>
      <c r="S176" s="68">
        <f t="shared" si="12"/>
        <v>0</v>
      </c>
      <c r="T176" s="69">
        <v>4</v>
      </c>
      <c r="U176" s="56" t="s">
        <v>724</v>
      </c>
      <c r="V176" s="56" t="s">
        <v>810</v>
      </c>
      <c r="W176" s="70" t="s">
        <v>811</v>
      </c>
      <c r="X176" s="71"/>
      <c r="Y176" s="72"/>
      <c r="Z176" s="72"/>
    </row>
    <row r="177" spans="1:26" s="73" customFormat="1" ht="15.6" hidden="1" customHeight="1">
      <c r="A177" s="142"/>
      <c r="B177" s="165" t="s">
        <v>277</v>
      </c>
      <c r="C177" s="143" t="s">
        <v>56</v>
      </c>
      <c r="D177" s="144" t="s">
        <v>273</v>
      </c>
      <c r="E177" s="145"/>
      <c r="F177" s="144" t="s">
        <v>90</v>
      </c>
      <c r="G177" s="146" t="s">
        <v>59</v>
      </c>
      <c r="H177" s="157">
        <v>4.45</v>
      </c>
      <c r="I177" s="158">
        <f>H177*$O$8</f>
        <v>445.20069500000005</v>
      </c>
      <c r="J177" s="149">
        <v>25</v>
      </c>
      <c r="K177" s="146" t="s">
        <v>982</v>
      </c>
      <c r="L177" s="150"/>
      <c r="M177" s="151" t="str">
        <f>IF(L177="","-",L177/200)</f>
        <v>-</v>
      </c>
      <c r="N177" s="152">
        <f>H177*L177</f>
        <v>0</v>
      </c>
      <c r="O177" s="152">
        <f>IF(L177&lt;50,H177*L177*0.05,0)</f>
        <v>0</v>
      </c>
      <c r="P177" s="153">
        <f t="shared" si="11"/>
        <v>0</v>
      </c>
      <c r="Q177" s="154">
        <f>L177*I177</f>
        <v>0</v>
      </c>
      <c r="R177" s="154">
        <f>IF(L177&lt;50,I177*L177*0.05,0)</f>
        <v>0</v>
      </c>
      <c r="S177" s="155">
        <f t="shared" si="12"/>
        <v>0</v>
      </c>
      <c r="T177" s="160">
        <v>4</v>
      </c>
      <c r="U177" s="143" t="s">
        <v>724</v>
      </c>
      <c r="V177" s="143" t="s">
        <v>810</v>
      </c>
      <c r="W177" s="161" t="s">
        <v>811</v>
      </c>
      <c r="X177" s="156"/>
    </row>
    <row r="178" spans="1:26" s="73" customFormat="1" ht="15.6" hidden="1" customHeight="1">
      <c r="A178" s="142"/>
      <c r="B178" s="165" t="s">
        <v>278</v>
      </c>
      <c r="C178" s="143" t="s">
        <v>64</v>
      </c>
      <c r="D178" s="144" t="s">
        <v>273</v>
      </c>
      <c r="E178" s="145"/>
      <c r="F178" s="144" t="s">
        <v>190</v>
      </c>
      <c r="G178" s="146" t="s">
        <v>66</v>
      </c>
      <c r="H178" s="147">
        <f>I178/$O$8</f>
        <v>0.58973402995249136</v>
      </c>
      <c r="I178" s="148">
        <v>59</v>
      </c>
      <c r="J178" s="149">
        <v>144</v>
      </c>
      <c r="K178" s="146" t="s">
        <v>982</v>
      </c>
      <c r="L178" s="150"/>
      <c r="M178" s="151" t="str">
        <f>IF(L178="","-",L178/J178)</f>
        <v>-</v>
      </c>
      <c r="N178" s="152">
        <f>H178*L178</f>
        <v>0</v>
      </c>
      <c r="O178" s="152">
        <v>0</v>
      </c>
      <c r="P178" s="153">
        <f t="shared" si="11"/>
        <v>0</v>
      </c>
      <c r="Q178" s="154">
        <f>L178*I178</f>
        <v>0</v>
      </c>
      <c r="R178" s="154">
        <v>0</v>
      </c>
      <c r="S178" s="155">
        <f t="shared" si="12"/>
        <v>0</v>
      </c>
      <c r="T178" s="160">
        <v>4</v>
      </c>
      <c r="U178" s="143" t="s">
        <v>724</v>
      </c>
      <c r="V178" s="143" t="s">
        <v>810</v>
      </c>
      <c r="W178" s="161" t="s">
        <v>811</v>
      </c>
      <c r="X178" s="156"/>
    </row>
    <row r="179" spans="1:26" s="73" customFormat="1" ht="15.6" hidden="1" customHeight="1">
      <c r="A179" s="142"/>
      <c r="B179" s="165" t="s">
        <v>279</v>
      </c>
      <c r="C179" s="143" t="s">
        <v>64</v>
      </c>
      <c r="D179" s="144" t="s">
        <v>273</v>
      </c>
      <c r="E179" s="145"/>
      <c r="F179" s="144" t="s">
        <v>65</v>
      </c>
      <c r="G179" s="146" t="s">
        <v>66</v>
      </c>
      <c r="H179" s="147">
        <f>I179/$O$8</f>
        <v>1.9891029145855219</v>
      </c>
      <c r="I179" s="148">
        <v>199</v>
      </c>
      <c r="J179" s="149">
        <v>24</v>
      </c>
      <c r="K179" s="146" t="s">
        <v>982</v>
      </c>
      <c r="L179" s="150"/>
      <c r="M179" s="151" t="str">
        <f>IF(L179="","-",L179/J179)</f>
        <v>-</v>
      </c>
      <c r="N179" s="152">
        <f>H179*L179</f>
        <v>0</v>
      </c>
      <c r="O179" s="152">
        <v>0</v>
      </c>
      <c r="P179" s="153">
        <f t="shared" si="11"/>
        <v>0</v>
      </c>
      <c r="Q179" s="154">
        <f>L179*I179</f>
        <v>0</v>
      </c>
      <c r="R179" s="154">
        <v>0</v>
      </c>
      <c r="S179" s="155">
        <f t="shared" si="12"/>
        <v>0</v>
      </c>
      <c r="T179" s="160">
        <v>4</v>
      </c>
      <c r="U179" s="143" t="s">
        <v>724</v>
      </c>
      <c r="V179" s="143" t="s">
        <v>810</v>
      </c>
      <c r="W179" s="161" t="s">
        <v>811</v>
      </c>
      <c r="X179" s="156"/>
    </row>
    <row r="180" spans="1:26" s="73" customFormat="1" ht="15.6" customHeight="1">
      <c r="A180" s="50"/>
      <c r="B180" s="164" t="s">
        <v>280</v>
      </c>
      <c r="C180" s="56" t="s">
        <v>56</v>
      </c>
      <c r="D180" s="57" t="s">
        <v>273</v>
      </c>
      <c r="E180" s="74" t="s">
        <v>61</v>
      </c>
      <c r="F180" s="57" t="s">
        <v>65</v>
      </c>
      <c r="G180" s="59" t="s">
        <v>59</v>
      </c>
      <c r="H180" s="60">
        <v>3.38</v>
      </c>
      <c r="I180" s="61">
        <f>H180*$O$8</f>
        <v>338.15243800000002</v>
      </c>
      <c r="J180" s="62">
        <v>40</v>
      </c>
      <c r="K180" s="166" t="s">
        <v>985</v>
      </c>
      <c r="L180" s="63"/>
      <c r="M180" s="64" t="str">
        <f>IF(L180="","-",L180/J180)</f>
        <v>-</v>
      </c>
      <c r="N180" s="65">
        <f>H180*L180</f>
        <v>0</v>
      </c>
      <c r="O180" s="65">
        <v>0</v>
      </c>
      <c r="P180" s="66">
        <f t="shared" si="11"/>
        <v>0</v>
      </c>
      <c r="Q180" s="67">
        <f>L180*I180</f>
        <v>0</v>
      </c>
      <c r="R180" s="67">
        <v>0</v>
      </c>
      <c r="S180" s="68">
        <f t="shared" si="12"/>
        <v>0</v>
      </c>
      <c r="T180" s="69">
        <v>4</v>
      </c>
      <c r="U180" s="56" t="s">
        <v>724</v>
      </c>
      <c r="V180" s="56" t="s">
        <v>810</v>
      </c>
      <c r="W180" s="70" t="s">
        <v>811</v>
      </c>
      <c r="X180" s="71"/>
      <c r="Y180" s="72"/>
      <c r="Z180" s="72"/>
    </row>
    <row r="181" spans="1:26" s="73" customFormat="1" ht="15.6" customHeight="1">
      <c r="A181" s="50"/>
      <c r="B181" s="217" t="s">
        <v>281</v>
      </c>
      <c r="C181" s="56" t="s">
        <v>56</v>
      </c>
      <c r="D181" s="57" t="s">
        <v>282</v>
      </c>
      <c r="E181" s="79" t="s">
        <v>179</v>
      </c>
      <c r="F181" s="57" t="s">
        <v>181</v>
      </c>
      <c r="G181" s="59" t="s">
        <v>59</v>
      </c>
      <c r="H181" s="60">
        <v>2.37</v>
      </c>
      <c r="I181" s="61">
        <f>H181*$O$8</f>
        <v>237.10688700000003</v>
      </c>
      <c r="J181" s="62">
        <v>84</v>
      </c>
      <c r="K181" s="166" t="s">
        <v>985</v>
      </c>
      <c r="L181" s="63"/>
      <c r="M181" s="64" t="str">
        <f>IF(L181="","-",L181/J181)</f>
        <v>-</v>
      </c>
      <c r="N181" s="65">
        <f>H181*L181</f>
        <v>0</v>
      </c>
      <c r="O181" s="65">
        <v>0</v>
      </c>
      <c r="P181" s="66">
        <f t="shared" si="11"/>
        <v>0</v>
      </c>
      <c r="Q181" s="67">
        <f>L181*I181</f>
        <v>0</v>
      </c>
      <c r="R181" s="67">
        <v>0</v>
      </c>
      <c r="S181" s="68">
        <f t="shared" si="12"/>
        <v>0</v>
      </c>
      <c r="T181" s="69">
        <v>4</v>
      </c>
      <c r="U181" s="56" t="s">
        <v>698</v>
      </c>
      <c r="V181" s="56" t="s">
        <v>812</v>
      </c>
      <c r="W181" s="70" t="s">
        <v>813</v>
      </c>
      <c r="X181" s="71"/>
      <c r="Y181" s="72"/>
      <c r="Z181" s="72"/>
    </row>
    <row r="182" spans="1:26" s="73" customFormat="1" ht="15.6" hidden="1" customHeight="1">
      <c r="A182" s="142"/>
      <c r="B182" s="165" t="s">
        <v>283</v>
      </c>
      <c r="C182" s="143" t="s">
        <v>64</v>
      </c>
      <c r="D182" s="144" t="s">
        <v>284</v>
      </c>
      <c r="E182" s="145"/>
      <c r="F182" s="144" t="s">
        <v>132</v>
      </c>
      <c r="G182" s="146" t="s">
        <v>66</v>
      </c>
      <c r="H182" s="147">
        <f>I182/$O$8</f>
        <v>3.9882013212041367</v>
      </c>
      <c r="I182" s="148">
        <v>399</v>
      </c>
      <c r="J182" s="149">
        <v>25</v>
      </c>
      <c r="K182" s="146" t="s">
        <v>982</v>
      </c>
      <c r="L182" s="150"/>
      <c r="M182" s="151" t="str">
        <f>IF(L182="","-",L182/200)</f>
        <v>-</v>
      </c>
      <c r="N182" s="152">
        <f>H182*L182</f>
        <v>0</v>
      </c>
      <c r="O182" s="152">
        <f>IF(L182&lt;50,H182*L182*0.05,0)</f>
        <v>0</v>
      </c>
      <c r="P182" s="153">
        <f t="shared" si="11"/>
        <v>0</v>
      </c>
      <c r="Q182" s="154">
        <f>L182*I182</f>
        <v>0</v>
      </c>
      <c r="R182" s="154">
        <f>IF(L182&lt;50,I182*L182*0.05,0)</f>
        <v>0</v>
      </c>
      <c r="S182" s="155">
        <f t="shared" si="12"/>
        <v>0</v>
      </c>
      <c r="T182" s="160">
        <v>4</v>
      </c>
      <c r="U182" s="143" t="s">
        <v>720</v>
      </c>
      <c r="V182" s="143" t="s">
        <v>814</v>
      </c>
      <c r="W182" s="161" t="s">
        <v>815</v>
      </c>
      <c r="X182" s="156"/>
    </row>
    <row r="183" spans="1:26" s="73" customFormat="1" ht="15.6" hidden="1" customHeight="1">
      <c r="A183" s="142"/>
      <c r="B183" s="165" t="s">
        <v>285</v>
      </c>
      <c r="C183" s="143" t="s">
        <v>64</v>
      </c>
      <c r="D183" s="144" t="s">
        <v>284</v>
      </c>
      <c r="E183" s="145"/>
      <c r="F183" s="144" t="s">
        <v>286</v>
      </c>
      <c r="G183" s="146" t="s">
        <v>66</v>
      </c>
      <c r="H183" s="147">
        <f>I183/$O$8</f>
        <v>4.5079669069249766</v>
      </c>
      <c r="I183" s="148">
        <v>451</v>
      </c>
      <c r="J183" s="149">
        <v>25</v>
      </c>
      <c r="K183" s="146" t="s">
        <v>982</v>
      </c>
      <c r="L183" s="150"/>
      <c r="M183" s="151" t="str">
        <f>IF(L183="","-",L183/200)</f>
        <v>-</v>
      </c>
      <c r="N183" s="152">
        <f>H183*L183</f>
        <v>0</v>
      </c>
      <c r="O183" s="152">
        <f>IF(L183&lt;50,H183*L183*0.05,0)</f>
        <v>0</v>
      </c>
      <c r="P183" s="153">
        <f t="shared" si="11"/>
        <v>0</v>
      </c>
      <c r="Q183" s="154">
        <f>L183*I183</f>
        <v>0</v>
      </c>
      <c r="R183" s="154">
        <f>IF(L183&lt;50,I183*L183*0.05,0)</f>
        <v>0</v>
      </c>
      <c r="S183" s="155">
        <f t="shared" si="12"/>
        <v>0</v>
      </c>
      <c r="T183" s="160">
        <v>4</v>
      </c>
      <c r="U183" s="143" t="s">
        <v>720</v>
      </c>
      <c r="V183" s="143" t="s">
        <v>814</v>
      </c>
      <c r="W183" s="161" t="s">
        <v>815</v>
      </c>
      <c r="X183" s="156"/>
    </row>
    <row r="184" spans="1:26" s="73" customFormat="1" ht="15.6" hidden="1" customHeight="1">
      <c r="A184" s="142"/>
      <c r="B184" s="165" t="s">
        <v>287</v>
      </c>
      <c r="C184" s="143" t="s">
        <v>64</v>
      </c>
      <c r="D184" s="144" t="s">
        <v>284</v>
      </c>
      <c r="E184" s="145"/>
      <c r="F184" s="144" t="s">
        <v>90</v>
      </c>
      <c r="G184" s="146" t="s">
        <v>59</v>
      </c>
      <c r="H184" s="147">
        <f>I184/$O$8</f>
        <v>5.3275972536386087</v>
      </c>
      <c r="I184" s="148">
        <v>533</v>
      </c>
      <c r="J184" s="149">
        <v>25</v>
      </c>
      <c r="K184" s="146" t="s">
        <v>982</v>
      </c>
      <c r="L184" s="150"/>
      <c r="M184" s="151" t="str">
        <f>IF(L184="","-",L184/200)</f>
        <v>-</v>
      </c>
      <c r="N184" s="152">
        <f>H184*L184</f>
        <v>0</v>
      </c>
      <c r="O184" s="152">
        <f>IF(L184&lt;50,H184*L184*0.05,0)</f>
        <v>0</v>
      </c>
      <c r="P184" s="153">
        <f t="shared" si="11"/>
        <v>0</v>
      </c>
      <c r="Q184" s="154">
        <f>L184*I184</f>
        <v>0</v>
      </c>
      <c r="R184" s="154">
        <f>IF(L184&lt;50,I184*L184*0.05,0)</f>
        <v>0</v>
      </c>
      <c r="S184" s="155">
        <f t="shared" si="12"/>
        <v>0</v>
      </c>
      <c r="T184" s="160">
        <v>4</v>
      </c>
      <c r="U184" s="143" t="s">
        <v>720</v>
      </c>
      <c r="V184" s="143" t="s">
        <v>814</v>
      </c>
      <c r="W184" s="161" t="s">
        <v>815</v>
      </c>
      <c r="X184" s="156"/>
    </row>
    <row r="185" spans="1:26" s="73" customFormat="1" ht="15.6" customHeight="1">
      <c r="A185" s="50"/>
      <c r="B185" s="164" t="s">
        <v>288</v>
      </c>
      <c r="C185" s="56" t="s">
        <v>64</v>
      </c>
      <c r="D185" s="57" t="s">
        <v>284</v>
      </c>
      <c r="E185" s="58"/>
      <c r="F185" s="57" t="s">
        <v>65</v>
      </c>
      <c r="G185" s="59" t="s">
        <v>66</v>
      </c>
      <c r="H185" s="75">
        <f>I185/$O$8</f>
        <v>2.2489857074459416</v>
      </c>
      <c r="I185" s="76">
        <v>225</v>
      </c>
      <c r="J185" s="62">
        <v>24</v>
      </c>
      <c r="K185" s="168" t="s">
        <v>984</v>
      </c>
      <c r="L185" s="63"/>
      <c r="M185" s="64" t="str">
        <f>IF(L185="","-",L185/J185)</f>
        <v>-</v>
      </c>
      <c r="N185" s="65">
        <f>H185*L185</f>
        <v>0</v>
      </c>
      <c r="O185" s="65">
        <v>0</v>
      </c>
      <c r="P185" s="66">
        <f t="shared" si="11"/>
        <v>0</v>
      </c>
      <c r="Q185" s="67">
        <f>L185*I185</f>
        <v>0</v>
      </c>
      <c r="R185" s="67">
        <v>0</v>
      </c>
      <c r="S185" s="68">
        <f t="shared" si="12"/>
        <v>0</v>
      </c>
      <c r="T185" s="69">
        <v>4</v>
      </c>
      <c r="U185" s="56" t="s">
        <v>720</v>
      </c>
      <c r="V185" s="56" t="s">
        <v>814</v>
      </c>
      <c r="W185" s="70" t="s">
        <v>815</v>
      </c>
      <c r="X185" s="71"/>
      <c r="Y185" s="72"/>
      <c r="Z185" s="72"/>
    </row>
    <row r="186" spans="1:26" s="73" customFormat="1" ht="15.6" customHeight="1">
      <c r="A186" s="50"/>
      <c r="B186" s="164" t="s">
        <v>289</v>
      </c>
      <c r="C186" s="56" t="s">
        <v>64</v>
      </c>
      <c r="D186" s="57" t="s">
        <v>284</v>
      </c>
      <c r="E186" s="58"/>
      <c r="F186" s="57" t="s">
        <v>65</v>
      </c>
      <c r="G186" s="59" t="s">
        <v>66</v>
      </c>
      <c r="H186" s="75">
        <f>I186/$O$8</f>
        <v>2.2489857074459416</v>
      </c>
      <c r="I186" s="76">
        <v>225</v>
      </c>
      <c r="J186" s="62">
        <v>24</v>
      </c>
      <c r="K186" s="166" t="s">
        <v>985</v>
      </c>
      <c r="L186" s="63"/>
      <c r="M186" s="64" t="str">
        <f>IF(L186="","-",L186/J186)</f>
        <v>-</v>
      </c>
      <c r="N186" s="65">
        <f>H186*L186</f>
        <v>0</v>
      </c>
      <c r="O186" s="65">
        <v>0</v>
      </c>
      <c r="P186" s="66">
        <f t="shared" si="11"/>
        <v>0</v>
      </c>
      <c r="Q186" s="67">
        <f>L186*I186</f>
        <v>0</v>
      </c>
      <c r="R186" s="67">
        <v>0</v>
      </c>
      <c r="S186" s="68">
        <f t="shared" si="12"/>
        <v>0</v>
      </c>
      <c r="T186" s="69">
        <v>4</v>
      </c>
      <c r="U186" s="56" t="s">
        <v>720</v>
      </c>
      <c r="V186" s="56" t="s">
        <v>814</v>
      </c>
      <c r="W186" s="70" t="s">
        <v>815</v>
      </c>
      <c r="X186" s="71"/>
      <c r="Y186" s="72"/>
      <c r="Z186" s="72"/>
    </row>
    <row r="187" spans="1:26" s="73" customFormat="1" ht="15.6" customHeight="1">
      <c r="A187" s="50"/>
      <c r="B187" s="164" t="s">
        <v>290</v>
      </c>
      <c r="C187" s="56" t="s">
        <v>56</v>
      </c>
      <c r="D187" s="57" t="s">
        <v>291</v>
      </c>
      <c r="E187" s="74" t="s">
        <v>61</v>
      </c>
      <c r="F187" s="57" t="s">
        <v>62</v>
      </c>
      <c r="G187" s="59" t="s">
        <v>59</v>
      </c>
      <c r="H187" s="60">
        <v>4.79</v>
      </c>
      <c r="I187" s="61">
        <f>H187*$O$8</f>
        <v>479.21602900000005</v>
      </c>
      <c r="J187" s="62">
        <v>25</v>
      </c>
      <c r="K187" s="168" t="s">
        <v>984</v>
      </c>
      <c r="L187" s="63"/>
      <c r="M187" s="64" t="str">
        <f>IF(L187="","-",L187/200)</f>
        <v>-</v>
      </c>
      <c r="N187" s="65">
        <f>H187*L187</f>
        <v>0</v>
      </c>
      <c r="O187" s="65">
        <f>IF(L187&lt;50,H187*L187*0.05,0)</f>
        <v>0</v>
      </c>
      <c r="P187" s="66">
        <f t="shared" si="11"/>
        <v>0</v>
      </c>
      <c r="Q187" s="67">
        <f>L187*I187</f>
        <v>0</v>
      </c>
      <c r="R187" s="67">
        <f>IF(L187&lt;50,I187*L187*0.05,0)</f>
        <v>0</v>
      </c>
      <c r="S187" s="68">
        <f t="shared" si="12"/>
        <v>0</v>
      </c>
      <c r="T187" s="69">
        <v>4</v>
      </c>
      <c r="U187" s="56" t="s">
        <v>800</v>
      </c>
      <c r="V187" s="56" t="s">
        <v>816</v>
      </c>
      <c r="W187" s="70" t="s">
        <v>817</v>
      </c>
      <c r="X187" s="71"/>
      <c r="Y187" s="72"/>
      <c r="Z187" s="72"/>
    </row>
    <row r="188" spans="1:26" s="73" customFormat="1" ht="15.6" hidden="1" customHeight="1">
      <c r="A188" s="142"/>
      <c r="B188" s="165" t="s">
        <v>292</v>
      </c>
      <c r="C188" s="143" t="s">
        <v>56</v>
      </c>
      <c r="D188" s="144" t="s">
        <v>291</v>
      </c>
      <c r="E188" s="145"/>
      <c r="F188" s="144" t="s">
        <v>90</v>
      </c>
      <c r="G188" s="146" t="s">
        <v>59</v>
      </c>
      <c r="H188" s="157">
        <v>5.45</v>
      </c>
      <c r="I188" s="158">
        <f>H188*$O$8</f>
        <v>545.24579500000004</v>
      </c>
      <c r="J188" s="149">
        <v>25</v>
      </c>
      <c r="K188" s="146" t="s">
        <v>982</v>
      </c>
      <c r="L188" s="150"/>
      <c r="M188" s="151" t="str">
        <f>IF(L188="","-",L188/200)</f>
        <v>-</v>
      </c>
      <c r="N188" s="152">
        <f>H188*L188</f>
        <v>0</v>
      </c>
      <c r="O188" s="152">
        <f>IF(L188&lt;50,H188*L188*0.05,0)</f>
        <v>0</v>
      </c>
      <c r="P188" s="153">
        <f t="shared" si="11"/>
        <v>0</v>
      </c>
      <c r="Q188" s="154">
        <f>L188*I188</f>
        <v>0</v>
      </c>
      <c r="R188" s="154">
        <f>IF(L188&lt;50,I188*L188*0.05,0)</f>
        <v>0</v>
      </c>
      <c r="S188" s="155">
        <f t="shared" si="12"/>
        <v>0</v>
      </c>
      <c r="T188" s="160">
        <v>4</v>
      </c>
      <c r="U188" s="143" t="s">
        <v>800</v>
      </c>
      <c r="V188" s="143" t="s">
        <v>816</v>
      </c>
      <c r="W188" s="161" t="s">
        <v>817</v>
      </c>
      <c r="X188" s="156"/>
    </row>
    <row r="189" spans="1:26" s="73" customFormat="1" ht="15.6" hidden="1" customHeight="1">
      <c r="A189" s="142"/>
      <c r="B189" s="165" t="s">
        <v>293</v>
      </c>
      <c r="C189" s="143" t="s">
        <v>64</v>
      </c>
      <c r="D189" s="144" t="s">
        <v>291</v>
      </c>
      <c r="E189" s="145"/>
      <c r="F189" s="144" t="s">
        <v>65</v>
      </c>
      <c r="G189" s="146" t="s">
        <v>66</v>
      </c>
      <c r="H189" s="147">
        <f>I189/$O$8</f>
        <v>2.3489406277768725</v>
      </c>
      <c r="I189" s="148">
        <v>235</v>
      </c>
      <c r="J189" s="149">
        <v>24</v>
      </c>
      <c r="K189" s="146" t="s">
        <v>982</v>
      </c>
      <c r="L189" s="150"/>
      <c r="M189" s="151" t="str">
        <f>IF(L189="","-",L189/J189)</f>
        <v>-</v>
      </c>
      <c r="N189" s="152">
        <f>H189*L189</f>
        <v>0</v>
      </c>
      <c r="O189" s="152">
        <v>0</v>
      </c>
      <c r="P189" s="153">
        <f t="shared" si="11"/>
        <v>0</v>
      </c>
      <c r="Q189" s="154">
        <f>L189*I189</f>
        <v>0</v>
      </c>
      <c r="R189" s="154">
        <v>0</v>
      </c>
      <c r="S189" s="155">
        <f t="shared" si="12"/>
        <v>0</v>
      </c>
      <c r="T189" s="160">
        <v>4</v>
      </c>
      <c r="U189" s="143" t="s">
        <v>800</v>
      </c>
      <c r="V189" s="143" t="s">
        <v>816</v>
      </c>
      <c r="W189" s="161" t="s">
        <v>817</v>
      </c>
      <c r="X189" s="156"/>
    </row>
    <row r="190" spans="1:26" s="73" customFormat="1" ht="15.6" customHeight="1">
      <c r="A190" s="50"/>
      <c r="B190" s="164" t="s">
        <v>294</v>
      </c>
      <c r="C190" s="56" t="s">
        <v>56</v>
      </c>
      <c r="D190" s="57" t="s">
        <v>291</v>
      </c>
      <c r="E190" s="58"/>
      <c r="F190" s="57" t="s">
        <v>65</v>
      </c>
      <c r="G190" s="59" t="s">
        <v>59</v>
      </c>
      <c r="H190" s="60">
        <v>3.59</v>
      </c>
      <c r="I190" s="61">
        <f>H190*$O$8</f>
        <v>359.16190899999998</v>
      </c>
      <c r="J190" s="62">
        <v>40</v>
      </c>
      <c r="K190" s="166" t="s">
        <v>985</v>
      </c>
      <c r="L190" s="63"/>
      <c r="M190" s="64" t="str">
        <f>IF(L190="","-",L190/J190)</f>
        <v>-</v>
      </c>
      <c r="N190" s="65">
        <f>H190*L190</f>
        <v>0</v>
      </c>
      <c r="O190" s="65">
        <v>0</v>
      </c>
      <c r="P190" s="66">
        <f t="shared" si="11"/>
        <v>0</v>
      </c>
      <c r="Q190" s="67">
        <f>L190*I190</f>
        <v>0</v>
      </c>
      <c r="R190" s="67">
        <v>0</v>
      </c>
      <c r="S190" s="68">
        <f t="shared" si="12"/>
        <v>0</v>
      </c>
      <c r="T190" s="69">
        <v>4</v>
      </c>
      <c r="U190" s="56" t="s">
        <v>800</v>
      </c>
      <c r="V190" s="56" t="s">
        <v>816</v>
      </c>
      <c r="W190" s="70" t="s">
        <v>817</v>
      </c>
      <c r="X190" s="71"/>
      <c r="Y190" s="72"/>
      <c r="Z190" s="72"/>
    </row>
    <row r="191" spans="1:26" s="73" customFormat="1" ht="15.6" customHeight="1">
      <c r="A191" s="50"/>
      <c r="B191" s="217" t="s">
        <v>295</v>
      </c>
      <c r="C191" s="56" t="s">
        <v>56</v>
      </c>
      <c r="D191" s="57" t="s">
        <v>296</v>
      </c>
      <c r="E191" s="77" t="s">
        <v>83</v>
      </c>
      <c r="F191" s="57" t="s">
        <v>65</v>
      </c>
      <c r="G191" s="59" t="s">
        <v>59</v>
      </c>
      <c r="H191" s="60">
        <v>4.51</v>
      </c>
      <c r="I191" s="61">
        <f>H191*$O$8</f>
        <v>451.20340099999999</v>
      </c>
      <c r="J191" s="62">
        <v>24</v>
      </c>
      <c r="K191" s="166" t="s">
        <v>985</v>
      </c>
      <c r="L191" s="63"/>
      <c r="M191" s="64" t="str">
        <f>IF(L191="","-",L191/J191)</f>
        <v>-</v>
      </c>
      <c r="N191" s="65">
        <f>H191*L191</f>
        <v>0</v>
      </c>
      <c r="O191" s="65">
        <v>0</v>
      </c>
      <c r="P191" s="66">
        <f t="shared" si="11"/>
        <v>0</v>
      </c>
      <c r="Q191" s="67">
        <f>L191*I191</f>
        <v>0</v>
      </c>
      <c r="R191" s="67">
        <v>0</v>
      </c>
      <c r="S191" s="68">
        <f t="shared" si="12"/>
        <v>0</v>
      </c>
      <c r="T191" s="69" t="s">
        <v>958</v>
      </c>
      <c r="U191" s="56" t="s">
        <v>720</v>
      </c>
      <c r="V191" s="56" t="s">
        <v>818</v>
      </c>
      <c r="W191" s="70" t="s">
        <v>819</v>
      </c>
      <c r="X191" s="71"/>
      <c r="Y191" s="72"/>
      <c r="Z191" s="72"/>
    </row>
    <row r="192" spans="1:26" s="73" customFormat="1" ht="15.6" customHeight="1">
      <c r="A192" s="50"/>
      <c r="B192" s="217" t="s">
        <v>977</v>
      </c>
      <c r="C192" s="56" t="s">
        <v>56</v>
      </c>
      <c r="D192" s="57" t="s">
        <v>296</v>
      </c>
      <c r="E192" s="77" t="s">
        <v>83</v>
      </c>
      <c r="F192" s="57" t="s">
        <v>98</v>
      </c>
      <c r="G192" s="59" t="s">
        <v>59</v>
      </c>
      <c r="H192" s="60">
        <v>4.51</v>
      </c>
      <c r="I192" s="61">
        <f>H192*$O$8</f>
        <v>451.20340099999999</v>
      </c>
      <c r="J192" s="62">
        <v>24</v>
      </c>
      <c r="K192" s="168" t="s">
        <v>984</v>
      </c>
      <c r="L192" s="63"/>
      <c r="M192" s="64" t="str">
        <f>IF(L192="","-",L192/J192)</f>
        <v>-</v>
      </c>
      <c r="N192" s="65">
        <f>H192*L192</f>
        <v>0</v>
      </c>
      <c r="O192" s="65">
        <v>0</v>
      </c>
      <c r="P192" s="66">
        <f t="shared" ref="P192" si="13">N192+O192</f>
        <v>0</v>
      </c>
      <c r="Q192" s="67">
        <f>L192*I192</f>
        <v>0</v>
      </c>
      <c r="R192" s="67">
        <v>0</v>
      </c>
      <c r="S192" s="68">
        <f t="shared" ref="S192" si="14">Q192+R192</f>
        <v>0</v>
      </c>
      <c r="T192" s="69" t="s">
        <v>958</v>
      </c>
      <c r="U192" s="56" t="s">
        <v>720</v>
      </c>
      <c r="V192" s="56" t="s">
        <v>818</v>
      </c>
      <c r="W192" s="70" t="s">
        <v>819</v>
      </c>
      <c r="X192" s="71"/>
      <c r="Y192" s="72"/>
      <c r="Z192" s="72"/>
    </row>
    <row r="193" spans="1:26" s="73" customFormat="1" ht="15.6" customHeight="1">
      <c r="A193" s="50"/>
      <c r="B193" s="164" t="s">
        <v>297</v>
      </c>
      <c r="C193" s="56" t="s">
        <v>64</v>
      </c>
      <c r="D193" s="57" t="s">
        <v>298</v>
      </c>
      <c r="E193" s="74" t="s">
        <v>61</v>
      </c>
      <c r="F193" s="57" t="s">
        <v>134</v>
      </c>
      <c r="G193" s="59" t="s">
        <v>66</v>
      </c>
      <c r="H193" s="75">
        <f>I193/$O$8</f>
        <v>2.2489857074459416</v>
      </c>
      <c r="I193" s="76">
        <v>225</v>
      </c>
      <c r="J193" s="62">
        <v>25</v>
      </c>
      <c r="K193" s="166" t="s">
        <v>985</v>
      </c>
      <c r="L193" s="63"/>
      <c r="M193" s="64" t="str">
        <f>IF(L193="","-",L193/200)</f>
        <v>-</v>
      </c>
      <c r="N193" s="65">
        <f>H193*L193</f>
        <v>0</v>
      </c>
      <c r="O193" s="65">
        <f>IF(L193&lt;50,H193*L193*0.05,0)</f>
        <v>0</v>
      </c>
      <c r="P193" s="66">
        <f t="shared" si="11"/>
        <v>0</v>
      </c>
      <c r="Q193" s="67">
        <f>L193*I193</f>
        <v>0</v>
      </c>
      <c r="R193" s="67">
        <f>IF(L193&lt;50,I193*L193*0.05,0)</f>
        <v>0</v>
      </c>
      <c r="S193" s="68">
        <f t="shared" si="12"/>
        <v>0</v>
      </c>
      <c r="T193" s="69">
        <v>4</v>
      </c>
      <c r="U193" s="56" t="s">
        <v>800</v>
      </c>
      <c r="V193" s="56" t="s">
        <v>820</v>
      </c>
      <c r="W193" s="70" t="s">
        <v>821</v>
      </c>
      <c r="X193" s="71"/>
      <c r="Y193" s="72"/>
      <c r="Z193" s="72"/>
    </row>
    <row r="194" spans="1:26" s="73" customFormat="1" ht="15.6" customHeight="1">
      <c r="A194" s="50"/>
      <c r="B194" s="164" t="s">
        <v>299</v>
      </c>
      <c r="C194" s="56" t="s">
        <v>56</v>
      </c>
      <c r="D194" s="57" t="s">
        <v>298</v>
      </c>
      <c r="E194" s="58"/>
      <c r="F194" s="57" t="s">
        <v>90</v>
      </c>
      <c r="G194" s="59" t="s">
        <v>59</v>
      </c>
      <c r="H194" s="60">
        <v>5.45</v>
      </c>
      <c r="I194" s="61">
        <f>H194*$O$8</f>
        <v>545.24579500000004</v>
      </c>
      <c r="J194" s="62">
        <v>25</v>
      </c>
      <c r="K194" s="166" t="s">
        <v>985</v>
      </c>
      <c r="L194" s="63"/>
      <c r="M194" s="64" t="str">
        <f>IF(L194="","-",L194/200)</f>
        <v>-</v>
      </c>
      <c r="N194" s="65">
        <f>H194*L194</f>
        <v>0</v>
      </c>
      <c r="O194" s="65">
        <f>IF(L194&lt;50,H194*L194*0.05,0)</f>
        <v>0</v>
      </c>
      <c r="P194" s="66">
        <f t="shared" si="11"/>
        <v>0</v>
      </c>
      <c r="Q194" s="67">
        <f>L194*I194</f>
        <v>0</v>
      </c>
      <c r="R194" s="67">
        <f>IF(L194&lt;50,I194*L194*0.05,0)</f>
        <v>0</v>
      </c>
      <c r="S194" s="68">
        <f t="shared" si="12"/>
        <v>0</v>
      </c>
      <c r="T194" s="69">
        <v>4</v>
      </c>
      <c r="U194" s="56" t="s">
        <v>800</v>
      </c>
      <c r="V194" s="56" t="s">
        <v>820</v>
      </c>
      <c r="W194" s="70" t="s">
        <v>821</v>
      </c>
      <c r="X194" s="71"/>
      <c r="Y194" s="72"/>
      <c r="Z194" s="72"/>
    </row>
    <row r="195" spans="1:26" s="73" customFormat="1" ht="15.6" hidden="1" customHeight="1">
      <c r="A195" s="142"/>
      <c r="B195" s="165" t="s">
        <v>300</v>
      </c>
      <c r="C195" s="143" t="s">
        <v>64</v>
      </c>
      <c r="D195" s="144" t="s">
        <v>298</v>
      </c>
      <c r="E195" s="145"/>
      <c r="F195" s="144" t="s">
        <v>65</v>
      </c>
      <c r="G195" s="146" t="s">
        <v>66</v>
      </c>
      <c r="H195" s="147">
        <f>I195/$O$8</f>
        <v>2.2489857074459416</v>
      </c>
      <c r="I195" s="148">
        <v>225</v>
      </c>
      <c r="J195" s="149">
        <v>24</v>
      </c>
      <c r="K195" s="146" t="s">
        <v>982</v>
      </c>
      <c r="L195" s="150"/>
      <c r="M195" s="151" t="str">
        <f>IF(L195="","-",L195/J195)</f>
        <v>-</v>
      </c>
      <c r="N195" s="152">
        <f>H195*L195</f>
        <v>0</v>
      </c>
      <c r="O195" s="152">
        <v>0</v>
      </c>
      <c r="P195" s="153">
        <f t="shared" si="11"/>
        <v>0</v>
      </c>
      <c r="Q195" s="154">
        <f>L195*I195</f>
        <v>0</v>
      </c>
      <c r="R195" s="154">
        <v>0</v>
      </c>
      <c r="S195" s="155">
        <f t="shared" si="12"/>
        <v>0</v>
      </c>
      <c r="T195" s="160">
        <v>4</v>
      </c>
      <c r="U195" s="143" t="s">
        <v>800</v>
      </c>
      <c r="V195" s="143" t="s">
        <v>820</v>
      </c>
      <c r="W195" s="161" t="s">
        <v>821</v>
      </c>
      <c r="X195" s="156"/>
    </row>
    <row r="196" spans="1:26" s="73" customFormat="1" ht="15.6" customHeight="1">
      <c r="A196" s="50"/>
      <c r="B196" s="217" t="s">
        <v>301</v>
      </c>
      <c r="C196" s="56" t="s">
        <v>56</v>
      </c>
      <c r="D196" s="57" t="s">
        <v>302</v>
      </c>
      <c r="E196" s="74" t="s">
        <v>61</v>
      </c>
      <c r="F196" s="57" t="s">
        <v>90</v>
      </c>
      <c r="G196" s="59" t="s">
        <v>59</v>
      </c>
      <c r="H196" s="60">
        <v>5.09</v>
      </c>
      <c r="I196" s="61">
        <f>H196*$O$8</f>
        <v>509.22955899999999</v>
      </c>
      <c r="J196" s="62">
        <v>25</v>
      </c>
      <c r="K196" s="166" t="s">
        <v>985</v>
      </c>
      <c r="L196" s="63"/>
      <c r="M196" s="64" t="str">
        <f>IF(L196="","-",L196/200)</f>
        <v>-</v>
      </c>
      <c r="N196" s="65">
        <f>H196*L196</f>
        <v>0</v>
      </c>
      <c r="O196" s="65">
        <f>IF(L196&lt;50,H196*L196*0.05,0)</f>
        <v>0</v>
      </c>
      <c r="P196" s="66">
        <f t="shared" si="11"/>
        <v>0</v>
      </c>
      <c r="Q196" s="67">
        <f>L196*I196</f>
        <v>0</v>
      </c>
      <c r="R196" s="67">
        <f>IF(L196&lt;50,I196*L196*0.05,0)</f>
        <v>0</v>
      </c>
      <c r="S196" s="68">
        <f t="shared" si="12"/>
        <v>0</v>
      </c>
      <c r="T196" s="69">
        <v>4</v>
      </c>
      <c r="U196" s="56" t="s">
        <v>800</v>
      </c>
      <c r="V196" s="56" t="s">
        <v>822</v>
      </c>
      <c r="W196" s="70" t="s">
        <v>823</v>
      </c>
      <c r="X196" s="71"/>
      <c r="Y196" s="72"/>
      <c r="Z196" s="72"/>
    </row>
    <row r="197" spans="1:26" s="73" customFormat="1" ht="15.6" customHeight="1">
      <c r="A197" s="50"/>
      <c r="B197" s="217" t="s">
        <v>303</v>
      </c>
      <c r="C197" s="56" t="s">
        <v>56</v>
      </c>
      <c r="D197" s="57" t="s">
        <v>302</v>
      </c>
      <c r="E197" s="58"/>
      <c r="F197" s="57" t="s">
        <v>181</v>
      </c>
      <c r="G197" s="59" t="s">
        <v>59</v>
      </c>
      <c r="H197" s="60">
        <v>2.19</v>
      </c>
      <c r="I197" s="61">
        <f>H197*$O$8</f>
        <v>219.098769</v>
      </c>
      <c r="J197" s="62">
        <v>84</v>
      </c>
      <c r="K197" s="166" t="s">
        <v>985</v>
      </c>
      <c r="L197" s="63"/>
      <c r="M197" s="64" t="str">
        <f>IF(L197="","-",L197/J197)</f>
        <v>-</v>
      </c>
      <c r="N197" s="65">
        <f>H197*L197</f>
        <v>0</v>
      </c>
      <c r="O197" s="65">
        <v>0</v>
      </c>
      <c r="P197" s="66">
        <f t="shared" si="11"/>
        <v>0</v>
      </c>
      <c r="Q197" s="67">
        <f>L197*I197</f>
        <v>0</v>
      </c>
      <c r="R197" s="67">
        <v>0</v>
      </c>
      <c r="S197" s="68">
        <f t="shared" si="12"/>
        <v>0</v>
      </c>
      <c r="T197" s="69">
        <v>4</v>
      </c>
      <c r="U197" s="56" t="s">
        <v>800</v>
      </c>
      <c r="V197" s="56" t="s">
        <v>822</v>
      </c>
      <c r="W197" s="70" t="s">
        <v>823</v>
      </c>
      <c r="X197" s="71"/>
      <c r="Y197" s="72"/>
      <c r="Z197" s="72"/>
    </row>
    <row r="198" spans="1:26" s="73" customFormat="1" ht="15.6" customHeight="1">
      <c r="A198" s="50"/>
      <c r="B198" s="217" t="s">
        <v>304</v>
      </c>
      <c r="C198" s="56" t="s">
        <v>56</v>
      </c>
      <c r="D198" s="57" t="s">
        <v>302</v>
      </c>
      <c r="E198" s="58"/>
      <c r="F198" s="57" t="s">
        <v>107</v>
      </c>
      <c r="G198" s="59" t="s">
        <v>59</v>
      </c>
      <c r="H198" s="60">
        <v>5.95</v>
      </c>
      <c r="I198" s="61">
        <f>H198*$O$8</f>
        <v>595.26834500000007</v>
      </c>
      <c r="J198" s="62">
        <v>25</v>
      </c>
      <c r="K198" s="167" t="s">
        <v>983</v>
      </c>
      <c r="L198" s="63"/>
      <c r="M198" s="64" t="str">
        <f>IF(L198="","-",L198/J198)</f>
        <v>-</v>
      </c>
      <c r="N198" s="65">
        <f>H198*L198</f>
        <v>0</v>
      </c>
      <c r="O198" s="65">
        <v>0</v>
      </c>
      <c r="P198" s="66">
        <f t="shared" si="11"/>
        <v>0</v>
      </c>
      <c r="Q198" s="67">
        <f>L198*I198</f>
        <v>0</v>
      </c>
      <c r="R198" s="67">
        <v>0</v>
      </c>
      <c r="S198" s="68">
        <f t="shared" si="12"/>
        <v>0</v>
      </c>
      <c r="T198" s="69">
        <v>4</v>
      </c>
      <c r="U198" s="56" t="s">
        <v>800</v>
      </c>
      <c r="V198" s="56" t="s">
        <v>822</v>
      </c>
      <c r="W198" s="70" t="s">
        <v>823</v>
      </c>
      <c r="X198" s="71"/>
      <c r="Y198" s="72"/>
      <c r="Z198" s="72"/>
    </row>
    <row r="199" spans="1:26" s="73" customFormat="1" ht="15.6" hidden="1" customHeight="1">
      <c r="A199" s="142"/>
      <c r="B199" s="165" t="s">
        <v>305</v>
      </c>
      <c r="C199" s="143" t="s">
        <v>56</v>
      </c>
      <c r="D199" s="144" t="s">
        <v>302</v>
      </c>
      <c r="E199" s="145"/>
      <c r="F199" s="144" t="s">
        <v>306</v>
      </c>
      <c r="G199" s="146" t="s">
        <v>59</v>
      </c>
      <c r="H199" s="157">
        <v>6.35</v>
      </c>
      <c r="I199" s="158">
        <f>H199*$O$8</f>
        <v>635.286385</v>
      </c>
      <c r="J199" s="149">
        <v>16</v>
      </c>
      <c r="K199" s="146" t="s">
        <v>982</v>
      </c>
      <c r="L199" s="150"/>
      <c r="M199" s="151" t="str">
        <f>IF(L199="","-",L199/J199)</f>
        <v>-</v>
      </c>
      <c r="N199" s="152">
        <f>H199*L199</f>
        <v>0</v>
      </c>
      <c r="O199" s="152">
        <v>0</v>
      </c>
      <c r="P199" s="153">
        <f t="shared" si="11"/>
        <v>0</v>
      </c>
      <c r="Q199" s="154">
        <f>L199*I199</f>
        <v>0</v>
      </c>
      <c r="R199" s="154">
        <v>0</v>
      </c>
      <c r="S199" s="155">
        <f t="shared" si="12"/>
        <v>0</v>
      </c>
      <c r="T199" s="160">
        <v>4</v>
      </c>
      <c r="U199" s="143" t="s">
        <v>800</v>
      </c>
      <c r="V199" s="143" t="s">
        <v>822</v>
      </c>
      <c r="W199" s="161" t="s">
        <v>823</v>
      </c>
      <c r="X199" s="156"/>
    </row>
    <row r="200" spans="1:26" s="73" customFormat="1" ht="15.6" hidden="1" customHeight="1">
      <c r="A200" s="142"/>
      <c r="B200" s="165" t="s">
        <v>307</v>
      </c>
      <c r="C200" s="143" t="s">
        <v>64</v>
      </c>
      <c r="D200" s="144" t="s">
        <v>308</v>
      </c>
      <c r="E200" s="145"/>
      <c r="F200" s="144" t="s">
        <v>132</v>
      </c>
      <c r="G200" s="146" t="s">
        <v>66</v>
      </c>
      <c r="H200" s="147">
        <f>I200/$O$8</f>
        <v>2.2489857074459416</v>
      </c>
      <c r="I200" s="148">
        <v>225</v>
      </c>
      <c r="J200" s="149">
        <v>25</v>
      </c>
      <c r="K200" s="146" t="s">
        <v>982</v>
      </c>
      <c r="L200" s="150"/>
      <c r="M200" s="151" t="str">
        <f>IF(L200="","-",L200/200)</f>
        <v>-</v>
      </c>
      <c r="N200" s="152">
        <f>H200*L200</f>
        <v>0</v>
      </c>
      <c r="O200" s="152">
        <f>IF(L200&lt;50,H200*L200*0.05,0)</f>
        <v>0</v>
      </c>
      <c r="P200" s="153">
        <f t="shared" si="11"/>
        <v>0</v>
      </c>
      <c r="Q200" s="154">
        <f>L200*I200</f>
        <v>0</v>
      </c>
      <c r="R200" s="154">
        <f>IF(L200&lt;50,I200*L200*0.05,0)</f>
        <v>0</v>
      </c>
      <c r="S200" s="155">
        <f t="shared" si="12"/>
        <v>0</v>
      </c>
      <c r="T200" s="160">
        <v>4</v>
      </c>
      <c r="U200" s="143" t="s">
        <v>720</v>
      </c>
      <c r="V200" s="143" t="s">
        <v>824</v>
      </c>
      <c r="W200" s="161" t="s">
        <v>825</v>
      </c>
      <c r="X200" s="156"/>
    </row>
    <row r="201" spans="1:26" s="73" customFormat="1" ht="15.6" customHeight="1">
      <c r="A201" s="50"/>
      <c r="B201" s="164" t="s">
        <v>309</v>
      </c>
      <c r="C201" s="56" t="s">
        <v>56</v>
      </c>
      <c r="D201" s="57" t="s">
        <v>308</v>
      </c>
      <c r="E201" s="58"/>
      <c r="F201" s="57" t="s">
        <v>107</v>
      </c>
      <c r="G201" s="59" t="s">
        <v>59</v>
      </c>
      <c r="H201" s="60">
        <v>5.93</v>
      </c>
      <c r="I201" s="61">
        <f>H201*$O$8</f>
        <v>593.26744299999996</v>
      </c>
      <c r="J201" s="62">
        <v>25</v>
      </c>
      <c r="K201" s="167" t="s">
        <v>983</v>
      </c>
      <c r="L201" s="63"/>
      <c r="M201" s="64" t="str">
        <f>IF(L201="","-",L201/J201)</f>
        <v>-</v>
      </c>
      <c r="N201" s="65">
        <f>H201*L201</f>
        <v>0</v>
      </c>
      <c r="O201" s="65">
        <v>0</v>
      </c>
      <c r="P201" s="66">
        <f t="shared" si="11"/>
        <v>0</v>
      </c>
      <c r="Q201" s="67">
        <f>L201*I201</f>
        <v>0</v>
      </c>
      <c r="R201" s="67">
        <v>0</v>
      </c>
      <c r="S201" s="68">
        <f t="shared" si="12"/>
        <v>0</v>
      </c>
      <c r="T201" s="69">
        <v>4</v>
      </c>
      <c r="U201" s="56" t="s">
        <v>720</v>
      </c>
      <c r="V201" s="56" t="s">
        <v>824</v>
      </c>
      <c r="W201" s="70" t="s">
        <v>825</v>
      </c>
      <c r="X201" s="71"/>
      <c r="Y201" s="72"/>
      <c r="Z201" s="72"/>
    </row>
    <row r="202" spans="1:26" s="73" customFormat="1" ht="15.6" hidden="1" customHeight="1">
      <c r="A202" s="142"/>
      <c r="B202" s="165" t="s">
        <v>310</v>
      </c>
      <c r="C202" s="143" t="s">
        <v>64</v>
      </c>
      <c r="D202" s="144" t="s">
        <v>311</v>
      </c>
      <c r="E202" s="145"/>
      <c r="F202" s="144" t="s">
        <v>132</v>
      </c>
      <c r="G202" s="146" t="s">
        <v>66</v>
      </c>
      <c r="H202" s="147">
        <f>I202/$O$8</f>
        <v>2.2489857074459416</v>
      </c>
      <c r="I202" s="148">
        <v>225</v>
      </c>
      <c r="J202" s="149">
        <v>25</v>
      </c>
      <c r="K202" s="146" t="s">
        <v>982</v>
      </c>
      <c r="L202" s="150"/>
      <c r="M202" s="151" t="str">
        <f>IF(L202="","-",L202/200)</f>
        <v>-</v>
      </c>
      <c r="N202" s="152">
        <f>H202*L202</f>
        <v>0</v>
      </c>
      <c r="O202" s="152">
        <f>IF(L202&lt;50,H202*L202*0.05,0)</f>
        <v>0</v>
      </c>
      <c r="P202" s="153">
        <f t="shared" si="11"/>
        <v>0</v>
      </c>
      <c r="Q202" s="154">
        <f>L202*I202</f>
        <v>0</v>
      </c>
      <c r="R202" s="154">
        <f>IF(L202&lt;50,I202*L202*0.05,0)</f>
        <v>0</v>
      </c>
      <c r="S202" s="155">
        <f t="shared" si="12"/>
        <v>0</v>
      </c>
      <c r="T202" s="160">
        <v>4</v>
      </c>
      <c r="U202" s="143" t="s">
        <v>712</v>
      </c>
      <c r="V202" s="143" t="s">
        <v>826</v>
      </c>
      <c r="W202" s="161" t="s">
        <v>827</v>
      </c>
      <c r="X202" s="156"/>
    </row>
    <row r="203" spans="1:26" s="73" customFormat="1" ht="15.6" hidden="1" customHeight="1">
      <c r="A203" s="142"/>
      <c r="B203" s="165" t="s">
        <v>312</v>
      </c>
      <c r="C203" s="143" t="s">
        <v>64</v>
      </c>
      <c r="D203" s="144" t="s">
        <v>313</v>
      </c>
      <c r="E203" s="145" t="s">
        <v>162</v>
      </c>
      <c r="F203" s="144" t="s">
        <v>62</v>
      </c>
      <c r="G203" s="146" t="s">
        <v>59</v>
      </c>
      <c r="H203" s="147">
        <f>I203/$O$8</f>
        <v>4.1481291937336255</v>
      </c>
      <c r="I203" s="148">
        <v>415</v>
      </c>
      <c r="J203" s="149">
        <v>25</v>
      </c>
      <c r="K203" s="146" t="s">
        <v>982</v>
      </c>
      <c r="L203" s="150"/>
      <c r="M203" s="151" t="str">
        <f>IF(L203="","-",L203/200)</f>
        <v>-</v>
      </c>
      <c r="N203" s="152">
        <f>H203*L203</f>
        <v>0</v>
      </c>
      <c r="O203" s="152">
        <f>IF(L203&lt;50,H203*L203*0.05,0)</f>
        <v>0</v>
      </c>
      <c r="P203" s="153">
        <f t="shared" si="11"/>
        <v>0</v>
      </c>
      <c r="Q203" s="154">
        <f>L203*I203</f>
        <v>0</v>
      </c>
      <c r="R203" s="154">
        <f>IF(L203&lt;50,I203*L203*0.05,0)</f>
        <v>0</v>
      </c>
      <c r="S203" s="155">
        <f t="shared" si="12"/>
        <v>0</v>
      </c>
      <c r="T203" s="160">
        <v>4</v>
      </c>
      <c r="U203" s="143" t="s">
        <v>720</v>
      </c>
      <c r="V203" s="143" t="s">
        <v>824</v>
      </c>
      <c r="W203" s="161" t="s">
        <v>823</v>
      </c>
      <c r="X203" s="156"/>
    </row>
    <row r="204" spans="1:26" s="73" customFormat="1" ht="15.6" hidden="1" customHeight="1">
      <c r="A204" s="142"/>
      <c r="B204" s="165" t="s">
        <v>314</v>
      </c>
      <c r="C204" s="143" t="s">
        <v>56</v>
      </c>
      <c r="D204" s="144" t="s">
        <v>313</v>
      </c>
      <c r="E204" s="145" t="s">
        <v>162</v>
      </c>
      <c r="F204" s="144" t="s">
        <v>90</v>
      </c>
      <c r="G204" s="146" t="s">
        <v>59</v>
      </c>
      <c r="H204" s="157">
        <v>4.99</v>
      </c>
      <c r="I204" s="158">
        <f>H204*$O$8</f>
        <v>499.22504900000007</v>
      </c>
      <c r="J204" s="149">
        <v>25</v>
      </c>
      <c r="K204" s="146" t="s">
        <v>982</v>
      </c>
      <c r="L204" s="150"/>
      <c r="M204" s="151" t="str">
        <f>IF(L204="","-",L204/200)</f>
        <v>-</v>
      </c>
      <c r="N204" s="152">
        <f>H204*L204</f>
        <v>0</v>
      </c>
      <c r="O204" s="152">
        <f>IF(L204&lt;50,H204*L204*0.05,0)</f>
        <v>0</v>
      </c>
      <c r="P204" s="153">
        <f t="shared" si="11"/>
        <v>0</v>
      </c>
      <c r="Q204" s="154">
        <f>L204*I204</f>
        <v>0</v>
      </c>
      <c r="R204" s="154">
        <f>IF(L204&lt;50,I204*L204*0.05,0)</f>
        <v>0</v>
      </c>
      <c r="S204" s="155">
        <f t="shared" si="12"/>
        <v>0</v>
      </c>
      <c r="T204" s="160">
        <v>4</v>
      </c>
      <c r="U204" s="143" t="s">
        <v>720</v>
      </c>
      <c r="V204" s="143" t="s">
        <v>824</v>
      </c>
      <c r="W204" s="161" t="s">
        <v>823</v>
      </c>
      <c r="X204" s="156"/>
    </row>
    <row r="205" spans="1:26" s="73" customFormat="1" ht="15.6" customHeight="1">
      <c r="A205" s="50"/>
      <c r="B205" s="217" t="s">
        <v>315</v>
      </c>
      <c r="C205" s="56" t="s">
        <v>56</v>
      </c>
      <c r="D205" s="57" t="s">
        <v>313</v>
      </c>
      <c r="E205" s="58"/>
      <c r="F205" s="57" t="s">
        <v>181</v>
      </c>
      <c r="G205" s="59" t="s">
        <v>59</v>
      </c>
      <c r="H205" s="60">
        <v>2.19</v>
      </c>
      <c r="I205" s="61">
        <f>H205*$O$8</f>
        <v>219.098769</v>
      </c>
      <c r="J205" s="62">
        <v>84</v>
      </c>
      <c r="K205" s="166" t="s">
        <v>985</v>
      </c>
      <c r="L205" s="63"/>
      <c r="M205" s="64" t="str">
        <f>IF(L205="","-",L205/J205)</f>
        <v>-</v>
      </c>
      <c r="N205" s="65">
        <f>H205*L205</f>
        <v>0</v>
      </c>
      <c r="O205" s="65">
        <v>0</v>
      </c>
      <c r="P205" s="66">
        <f t="shared" si="11"/>
        <v>0</v>
      </c>
      <c r="Q205" s="67">
        <f>L205*I205</f>
        <v>0</v>
      </c>
      <c r="R205" s="67">
        <v>0</v>
      </c>
      <c r="S205" s="68">
        <f t="shared" si="12"/>
        <v>0</v>
      </c>
      <c r="T205" s="69">
        <v>4</v>
      </c>
      <c r="U205" s="56" t="s">
        <v>720</v>
      </c>
      <c r="V205" s="56" t="s">
        <v>824</v>
      </c>
      <c r="W205" s="70" t="s">
        <v>823</v>
      </c>
      <c r="X205" s="71"/>
      <c r="Y205" s="72"/>
      <c r="Z205" s="72"/>
    </row>
    <row r="206" spans="1:26" s="73" customFormat="1" ht="15.6" hidden="1" customHeight="1">
      <c r="A206" s="142"/>
      <c r="B206" s="165" t="s">
        <v>316</v>
      </c>
      <c r="C206" s="143" t="s">
        <v>56</v>
      </c>
      <c r="D206" s="144" t="s">
        <v>313</v>
      </c>
      <c r="E206" s="145" t="s">
        <v>162</v>
      </c>
      <c r="F206" s="144" t="s">
        <v>65</v>
      </c>
      <c r="G206" s="146" t="s">
        <v>59</v>
      </c>
      <c r="H206" s="157">
        <v>4.5</v>
      </c>
      <c r="I206" s="158">
        <f>H206*$O$8</f>
        <v>450.20295000000004</v>
      </c>
      <c r="J206" s="149">
        <v>40</v>
      </c>
      <c r="K206" s="146" t="s">
        <v>982</v>
      </c>
      <c r="L206" s="150"/>
      <c r="M206" s="151" t="str">
        <f>IF(L206="","-",L206/J206)</f>
        <v>-</v>
      </c>
      <c r="N206" s="152">
        <f>H206*L206</f>
        <v>0</v>
      </c>
      <c r="O206" s="152">
        <v>0</v>
      </c>
      <c r="P206" s="153">
        <f t="shared" si="11"/>
        <v>0</v>
      </c>
      <c r="Q206" s="154">
        <f>L206*I206</f>
        <v>0</v>
      </c>
      <c r="R206" s="154">
        <v>0</v>
      </c>
      <c r="S206" s="155">
        <f t="shared" si="12"/>
        <v>0</v>
      </c>
      <c r="T206" s="160">
        <v>4</v>
      </c>
      <c r="U206" s="143" t="s">
        <v>720</v>
      </c>
      <c r="V206" s="143" t="s">
        <v>824</v>
      </c>
      <c r="W206" s="161" t="s">
        <v>823</v>
      </c>
      <c r="X206" s="156"/>
    </row>
    <row r="207" spans="1:26" s="73" customFormat="1" ht="15.6" hidden="1" customHeight="1">
      <c r="A207" s="142"/>
      <c r="B207" s="165" t="s">
        <v>317</v>
      </c>
      <c r="C207" s="143" t="s">
        <v>64</v>
      </c>
      <c r="D207" s="144" t="s">
        <v>318</v>
      </c>
      <c r="E207" s="145"/>
      <c r="F207" s="144" t="s">
        <v>132</v>
      </c>
      <c r="G207" s="146" t="s">
        <v>66</v>
      </c>
      <c r="H207" s="147">
        <f>I207/$O$8</f>
        <v>2.0690668508502665</v>
      </c>
      <c r="I207" s="148">
        <v>207</v>
      </c>
      <c r="J207" s="149">
        <v>25</v>
      </c>
      <c r="K207" s="146" t="s">
        <v>982</v>
      </c>
      <c r="L207" s="150"/>
      <c r="M207" s="151" t="str">
        <f>IF(L207="","-",L207/200)</f>
        <v>-</v>
      </c>
      <c r="N207" s="152">
        <f>H207*L207</f>
        <v>0</v>
      </c>
      <c r="O207" s="152">
        <f>IF(L207&lt;50,H207*L207*0.05,0)</f>
        <v>0</v>
      </c>
      <c r="P207" s="153">
        <f t="shared" si="11"/>
        <v>0</v>
      </c>
      <c r="Q207" s="154">
        <f>L207*I207</f>
        <v>0</v>
      </c>
      <c r="R207" s="154">
        <f>IF(L207&lt;50,I207*L207*0.05,0)</f>
        <v>0</v>
      </c>
      <c r="S207" s="155">
        <f t="shared" si="12"/>
        <v>0</v>
      </c>
      <c r="T207" s="160">
        <v>4</v>
      </c>
      <c r="U207" s="143" t="s">
        <v>800</v>
      </c>
      <c r="V207" s="143" t="s">
        <v>828</v>
      </c>
      <c r="W207" s="161" t="s">
        <v>829</v>
      </c>
      <c r="X207" s="156"/>
    </row>
    <row r="208" spans="1:26" s="73" customFormat="1" ht="15.6" customHeight="1">
      <c r="A208" s="50"/>
      <c r="B208" s="164" t="s">
        <v>319</v>
      </c>
      <c r="C208" s="56" t="s">
        <v>56</v>
      </c>
      <c r="D208" s="57" t="s">
        <v>318</v>
      </c>
      <c r="E208" s="58"/>
      <c r="F208" s="57" t="s">
        <v>90</v>
      </c>
      <c r="G208" s="59" t="s">
        <v>59</v>
      </c>
      <c r="H208" s="60">
        <v>5.45</v>
      </c>
      <c r="I208" s="61">
        <f>H208*$O$8</f>
        <v>545.24579500000004</v>
      </c>
      <c r="J208" s="62">
        <v>25</v>
      </c>
      <c r="K208" s="166" t="s">
        <v>985</v>
      </c>
      <c r="L208" s="63"/>
      <c r="M208" s="64" t="str">
        <f>IF(L208="","-",L208/200)</f>
        <v>-</v>
      </c>
      <c r="N208" s="65">
        <f>H208*L208</f>
        <v>0</v>
      </c>
      <c r="O208" s="65">
        <f>IF(L208&lt;50,H208*L208*0.05,0)</f>
        <v>0</v>
      </c>
      <c r="P208" s="66">
        <f t="shared" si="11"/>
        <v>0</v>
      </c>
      <c r="Q208" s="67">
        <f>L208*I208</f>
        <v>0</v>
      </c>
      <c r="R208" s="67">
        <f>IF(L208&lt;50,I208*L208*0.05,0)</f>
        <v>0</v>
      </c>
      <c r="S208" s="68">
        <f t="shared" si="12"/>
        <v>0</v>
      </c>
      <c r="T208" s="69">
        <v>4</v>
      </c>
      <c r="U208" s="56" t="s">
        <v>800</v>
      </c>
      <c r="V208" s="56" t="s">
        <v>828</v>
      </c>
      <c r="W208" s="70" t="s">
        <v>829</v>
      </c>
      <c r="X208" s="71"/>
      <c r="Y208" s="72"/>
      <c r="Z208" s="72"/>
    </row>
    <row r="209" spans="1:26" s="73" customFormat="1" ht="15.6" customHeight="1">
      <c r="A209" s="50"/>
      <c r="B209" s="164" t="s">
        <v>320</v>
      </c>
      <c r="C209" s="56" t="s">
        <v>56</v>
      </c>
      <c r="D209" s="57" t="s">
        <v>318</v>
      </c>
      <c r="E209" s="58"/>
      <c r="F209" s="57" t="s">
        <v>65</v>
      </c>
      <c r="G209" s="59" t="s">
        <v>59</v>
      </c>
      <c r="H209" s="60">
        <v>3.59</v>
      </c>
      <c r="I209" s="61">
        <f>H209*$O$8</f>
        <v>359.16190899999998</v>
      </c>
      <c r="J209" s="62">
        <v>40</v>
      </c>
      <c r="K209" s="168" t="s">
        <v>984</v>
      </c>
      <c r="L209" s="63"/>
      <c r="M209" s="64" t="str">
        <f>IF(L209="","-",L209/J209)</f>
        <v>-</v>
      </c>
      <c r="N209" s="65">
        <f>H209*L209</f>
        <v>0</v>
      </c>
      <c r="O209" s="65">
        <v>0</v>
      </c>
      <c r="P209" s="66">
        <f t="shared" si="11"/>
        <v>0</v>
      </c>
      <c r="Q209" s="67">
        <f>L209*I209</f>
        <v>0</v>
      </c>
      <c r="R209" s="67">
        <v>0</v>
      </c>
      <c r="S209" s="68">
        <f t="shared" si="12"/>
        <v>0</v>
      </c>
      <c r="T209" s="69">
        <v>4</v>
      </c>
      <c r="U209" s="56" t="s">
        <v>800</v>
      </c>
      <c r="V209" s="56" t="s">
        <v>828</v>
      </c>
      <c r="W209" s="70" t="s">
        <v>829</v>
      </c>
      <c r="X209" s="71"/>
      <c r="Y209" s="72"/>
      <c r="Z209" s="72"/>
    </row>
    <row r="210" spans="1:26" s="73" customFormat="1" ht="15.6" hidden="1" customHeight="1">
      <c r="A210" s="142"/>
      <c r="B210" s="165" t="s">
        <v>321</v>
      </c>
      <c r="C210" s="143" t="s">
        <v>64</v>
      </c>
      <c r="D210" s="144" t="s">
        <v>322</v>
      </c>
      <c r="E210" s="145"/>
      <c r="F210" s="144" t="s">
        <v>136</v>
      </c>
      <c r="G210" s="146" t="s">
        <v>66</v>
      </c>
      <c r="H210" s="147">
        <f>I210/$O$8</f>
        <v>0.64970698215104983</v>
      </c>
      <c r="I210" s="148">
        <v>65</v>
      </c>
      <c r="J210" s="149">
        <v>104</v>
      </c>
      <c r="K210" s="146" t="s">
        <v>982</v>
      </c>
      <c r="L210" s="150"/>
      <c r="M210" s="151" t="str">
        <f>IF(L210="","-",L210/J210)</f>
        <v>-</v>
      </c>
      <c r="N210" s="152">
        <f>H210*L210</f>
        <v>0</v>
      </c>
      <c r="O210" s="152">
        <v>0</v>
      </c>
      <c r="P210" s="153">
        <f t="shared" si="11"/>
        <v>0</v>
      </c>
      <c r="Q210" s="154">
        <f>L210*I210</f>
        <v>0</v>
      </c>
      <c r="R210" s="154">
        <v>0</v>
      </c>
      <c r="S210" s="155">
        <f t="shared" si="12"/>
        <v>0</v>
      </c>
      <c r="T210" s="160">
        <v>4</v>
      </c>
      <c r="U210" s="143" t="s">
        <v>698</v>
      </c>
      <c r="V210" s="143" t="s">
        <v>830</v>
      </c>
      <c r="W210" s="161" t="s">
        <v>831</v>
      </c>
      <c r="X210" s="156"/>
    </row>
    <row r="211" spans="1:26" s="73" customFormat="1" ht="15.6" customHeight="1">
      <c r="A211" s="50"/>
      <c r="B211" s="164" t="s">
        <v>323</v>
      </c>
      <c r="C211" s="56" t="s">
        <v>64</v>
      </c>
      <c r="D211" s="57" t="s">
        <v>322</v>
      </c>
      <c r="E211" s="58"/>
      <c r="F211" s="57" t="s">
        <v>65</v>
      </c>
      <c r="G211" s="59" t="s">
        <v>66</v>
      </c>
      <c r="H211" s="75">
        <f>I211/$O$8</f>
        <v>2.2489857074459416</v>
      </c>
      <c r="I211" s="76">
        <v>225</v>
      </c>
      <c r="J211" s="62">
        <v>24</v>
      </c>
      <c r="K211" s="166" t="s">
        <v>985</v>
      </c>
      <c r="L211" s="63"/>
      <c r="M211" s="64" t="str">
        <f>IF(L211="","-",L211/J211)</f>
        <v>-</v>
      </c>
      <c r="N211" s="65">
        <f>H211*L211</f>
        <v>0</v>
      </c>
      <c r="O211" s="65">
        <v>0</v>
      </c>
      <c r="P211" s="66">
        <f t="shared" si="11"/>
        <v>0</v>
      </c>
      <c r="Q211" s="67">
        <f>L211*I211</f>
        <v>0</v>
      </c>
      <c r="R211" s="67">
        <v>0</v>
      </c>
      <c r="S211" s="68">
        <f t="shared" si="12"/>
        <v>0</v>
      </c>
      <c r="T211" s="69">
        <v>4</v>
      </c>
      <c r="U211" s="56" t="s">
        <v>698</v>
      </c>
      <c r="V211" s="56" t="s">
        <v>830</v>
      </c>
      <c r="W211" s="70" t="s">
        <v>831</v>
      </c>
      <c r="X211" s="71"/>
      <c r="Y211" s="72"/>
      <c r="Z211" s="72"/>
    </row>
    <row r="212" spans="1:26" s="73" customFormat="1" ht="15.6" customHeight="1">
      <c r="A212" s="50"/>
      <c r="B212" s="164" t="s">
        <v>978</v>
      </c>
      <c r="C212" s="56" t="s">
        <v>64</v>
      </c>
      <c r="D212" s="57" t="s">
        <v>325</v>
      </c>
      <c r="E212" s="58"/>
      <c r="F212" s="57" t="s">
        <v>981</v>
      </c>
      <c r="G212" s="59" t="s">
        <v>66</v>
      </c>
      <c r="H212" s="75">
        <f>I212/$O$8</f>
        <v>1.5892832332617988</v>
      </c>
      <c r="I212" s="76">
        <v>159</v>
      </c>
      <c r="J212" s="62">
        <v>25</v>
      </c>
      <c r="K212" s="168" t="s">
        <v>984</v>
      </c>
      <c r="L212" s="63"/>
      <c r="M212" s="64" t="str">
        <f>IF(L212="","-",L212/200)</f>
        <v>-</v>
      </c>
      <c r="N212" s="65">
        <f>H212*L212</f>
        <v>0</v>
      </c>
      <c r="O212" s="65">
        <f>IF(L212&lt;50,H212*L212*0.05,0)</f>
        <v>0</v>
      </c>
      <c r="P212" s="66">
        <f t="shared" ref="P212" si="15">N212+O212</f>
        <v>0</v>
      </c>
      <c r="Q212" s="67">
        <f>L212*I212</f>
        <v>0</v>
      </c>
      <c r="R212" s="67">
        <f>IF(L212&lt;50,I212*L212*0.05,0)</f>
        <v>0</v>
      </c>
      <c r="S212" s="68">
        <f t="shared" ref="S212" si="16">Q212+R212</f>
        <v>0</v>
      </c>
      <c r="T212" s="69">
        <v>4</v>
      </c>
      <c r="U212" s="56" t="s">
        <v>698</v>
      </c>
      <c r="V212" s="56" t="s">
        <v>754</v>
      </c>
      <c r="W212" s="70" t="s">
        <v>832</v>
      </c>
      <c r="X212" s="71"/>
      <c r="Y212" s="72"/>
      <c r="Z212" s="72"/>
    </row>
    <row r="213" spans="1:26" s="73" customFormat="1" ht="15.6" customHeight="1">
      <c r="A213" s="50"/>
      <c r="B213" s="164" t="s">
        <v>969</v>
      </c>
      <c r="C213" s="56" t="s">
        <v>56</v>
      </c>
      <c r="D213" s="57" t="s">
        <v>325</v>
      </c>
      <c r="E213" s="77"/>
      <c r="F213" s="57" t="s">
        <v>62</v>
      </c>
      <c r="G213" s="59" t="s">
        <v>59</v>
      </c>
      <c r="H213" s="60">
        <v>3.65</v>
      </c>
      <c r="I213" s="61">
        <f>H213*$O$8</f>
        <v>365.16461500000003</v>
      </c>
      <c r="J213" s="62">
        <v>25</v>
      </c>
      <c r="K213" s="166" t="s">
        <v>985</v>
      </c>
      <c r="L213" s="63"/>
      <c r="M213" s="64" t="str">
        <f>IF(L213="","-",L213/J213)</f>
        <v>-</v>
      </c>
      <c r="N213" s="65">
        <f>H213*L213</f>
        <v>0</v>
      </c>
      <c r="O213" s="65">
        <v>0</v>
      </c>
      <c r="P213" s="66">
        <f t="shared" si="11"/>
        <v>0</v>
      </c>
      <c r="Q213" s="67">
        <f>L213*I213</f>
        <v>0</v>
      </c>
      <c r="R213" s="67">
        <v>0</v>
      </c>
      <c r="S213" s="68">
        <f t="shared" si="12"/>
        <v>0</v>
      </c>
      <c r="T213" s="69">
        <v>4</v>
      </c>
      <c r="U213" s="56" t="s">
        <v>698</v>
      </c>
      <c r="V213" s="56" t="s">
        <v>830</v>
      </c>
      <c r="W213" s="70" t="s">
        <v>831</v>
      </c>
      <c r="X213" s="71"/>
      <c r="Y213" s="72"/>
      <c r="Z213" s="72"/>
    </row>
    <row r="214" spans="1:26" s="73" customFormat="1" ht="15.6" hidden="1" customHeight="1">
      <c r="A214" s="142"/>
      <c r="B214" s="165" t="s">
        <v>324</v>
      </c>
      <c r="C214" s="143" t="s">
        <v>64</v>
      </c>
      <c r="D214" s="144" t="s">
        <v>325</v>
      </c>
      <c r="E214" s="145"/>
      <c r="F214" s="144" t="s">
        <v>134</v>
      </c>
      <c r="G214" s="146" t="s">
        <v>66</v>
      </c>
      <c r="H214" s="147">
        <f>I214/$O$8</f>
        <v>2.1890127552473833</v>
      </c>
      <c r="I214" s="148">
        <v>219</v>
      </c>
      <c r="J214" s="149">
        <v>25</v>
      </c>
      <c r="K214" s="146" t="s">
        <v>982</v>
      </c>
      <c r="L214" s="150"/>
      <c r="M214" s="151" t="str">
        <f>IF(L214="","-",L214/200)</f>
        <v>-</v>
      </c>
      <c r="N214" s="152">
        <f>H214*L214</f>
        <v>0</v>
      </c>
      <c r="O214" s="152">
        <f>IF(L214&lt;50,H214*L214*0.05,0)</f>
        <v>0</v>
      </c>
      <c r="P214" s="153">
        <f t="shared" si="11"/>
        <v>0</v>
      </c>
      <c r="Q214" s="154">
        <f>L214*I214</f>
        <v>0</v>
      </c>
      <c r="R214" s="154">
        <f>IF(L214&lt;50,I214*L214*0.05,0)</f>
        <v>0</v>
      </c>
      <c r="S214" s="155">
        <f t="shared" si="12"/>
        <v>0</v>
      </c>
      <c r="T214" s="160">
        <v>4</v>
      </c>
      <c r="U214" s="143" t="s">
        <v>698</v>
      </c>
      <c r="V214" s="143" t="s">
        <v>754</v>
      </c>
      <c r="W214" s="161" t="s">
        <v>832</v>
      </c>
      <c r="X214" s="156"/>
    </row>
    <row r="215" spans="1:26" s="73" customFormat="1" ht="15.6" customHeight="1">
      <c r="A215" s="50"/>
      <c r="B215" s="164" t="s">
        <v>326</v>
      </c>
      <c r="C215" s="56" t="s">
        <v>64</v>
      </c>
      <c r="D215" s="57" t="s">
        <v>325</v>
      </c>
      <c r="E215" s="58"/>
      <c r="F215" s="57" t="s">
        <v>65</v>
      </c>
      <c r="G215" s="59" t="s">
        <v>66</v>
      </c>
      <c r="H215" s="75">
        <f>I215/$O$8</f>
        <v>1.9891029145855219</v>
      </c>
      <c r="I215" s="76">
        <v>199</v>
      </c>
      <c r="J215" s="62">
        <v>24</v>
      </c>
      <c r="K215" s="166" t="s">
        <v>985</v>
      </c>
      <c r="L215" s="63"/>
      <c r="M215" s="64" t="str">
        <f>IF(L215="","-",L215/J215)</f>
        <v>-</v>
      </c>
      <c r="N215" s="65">
        <f>H215*L215</f>
        <v>0</v>
      </c>
      <c r="O215" s="65">
        <v>0</v>
      </c>
      <c r="P215" s="66">
        <f t="shared" si="11"/>
        <v>0</v>
      </c>
      <c r="Q215" s="67">
        <f>L215*I215</f>
        <v>0</v>
      </c>
      <c r="R215" s="67">
        <v>0</v>
      </c>
      <c r="S215" s="68">
        <f t="shared" si="12"/>
        <v>0</v>
      </c>
      <c r="T215" s="69">
        <v>4</v>
      </c>
      <c r="U215" s="56" t="s">
        <v>698</v>
      </c>
      <c r="V215" s="56" t="s">
        <v>754</v>
      </c>
      <c r="W215" s="70" t="s">
        <v>832</v>
      </c>
      <c r="X215" s="71"/>
      <c r="Y215" s="72"/>
      <c r="Z215" s="72"/>
    </row>
    <row r="216" spans="1:26" s="73" customFormat="1" ht="15.6" customHeight="1">
      <c r="A216" s="50"/>
      <c r="B216" s="217" t="s">
        <v>327</v>
      </c>
      <c r="C216" s="56" t="s">
        <v>56</v>
      </c>
      <c r="D216" s="57" t="s">
        <v>328</v>
      </c>
      <c r="E216" s="58"/>
      <c r="F216" s="57" t="s">
        <v>62</v>
      </c>
      <c r="G216" s="59" t="s">
        <v>59</v>
      </c>
      <c r="H216" s="60">
        <v>3.65</v>
      </c>
      <c r="I216" s="61">
        <f>H216*$O$8</f>
        <v>365.16461500000003</v>
      </c>
      <c r="J216" s="62">
        <v>25</v>
      </c>
      <c r="K216" s="166" t="s">
        <v>985</v>
      </c>
      <c r="L216" s="63"/>
      <c r="M216" s="64" t="str">
        <f>IF(L216="","-",L216/200)</f>
        <v>-</v>
      </c>
      <c r="N216" s="65">
        <f>H216*L216</f>
        <v>0</v>
      </c>
      <c r="O216" s="65">
        <f>IF(L216&lt;50,H216*L216*0.05,0)</f>
        <v>0</v>
      </c>
      <c r="P216" s="66">
        <f t="shared" si="11"/>
        <v>0</v>
      </c>
      <c r="Q216" s="67">
        <f>L216*I216</f>
        <v>0</v>
      </c>
      <c r="R216" s="67">
        <f>IF(L216&lt;50,I216*L216*0.05,0)</f>
        <v>0</v>
      </c>
      <c r="S216" s="68">
        <f t="shared" si="12"/>
        <v>0</v>
      </c>
      <c r="T216" s="69">
        <v>4</v>
      </c>
      <c r="U216" s="56" t="s">
        <v>724</v>
      </c>
      <c r="V216" s="56" t="s">
        <v>774</v>
      </c>
      <c r="W216" s="70" t="s">
        <v>833</v>
      </c>
      <c r="X216" s="71"/>
      <c r="Y216" s="72"/>
      <c r="Z216" s="72"/>
    </row>
    <row r="217" spans="1:26" s="73" customFormat="1" ht="15.6" hidden="1" customHeight="1">
      <c r="A217" s="142"/>
      <c r="B217" s="165" t="s">
        <v>329</v>
      </c>
      <c r="C217" s="143" t="s">
        <v>64</v>
      </c>
      <c r="D217" s="144" t="s">
        <v>328</v>
      </c>
      <c r="E217" s="145"/>
      <c r="F217" s="144" t="s">
        <v>65</v>
      </c>
      <c r="G217" s="146" t="s">
        <v>66</v>
      </c>
      <c r="H217" s="147">
        <f>I217/$O$8</f>
        <v>2.1890127552473833</v>
      </c>
      <c r="I217" s="148">
        <v>219</v>
      </c>
      <c r="J217" s="149">
        <v>24</v>
      </c>
      <c r="K217" s="146" t="s">
        <v>982</v>
      </c>
      <c r="L217" s="150"/>
      <c r="M217" s="151" t="str">
        <f>IF(L217="","-",L217/J217)</f>
        <v>-</v>
      </c>
      <c r="N217" s="152">
        <f>H217*L217</f>
        <v>0</v>
      </c>
      <c r="O217" s="152">
        <v>0</v>
      </c>
      <c r="P217" s="153">
        <f t="shared" si="11"/>
        <v>0</v>
      </c>
      <c r="Q217" s="154">
        <f>L217*I217</f>
        <v>0</v>
      </c>
      <c r="R217" s="154">
        <v>0</v>
      </c>
      <c r="S217" s="155">
        <f t="shared" si="12"/>
        <v>0</v>
      </c>
      <c r="T217" s="160">
        <v>4</v>
      </c>
      <c r="U217" s="143" t="s">
        <v>724</v>
      </c>
      <c r="V217" s="143" t="s">
        <v>774</v>
      </c>
      <c r="W217" s="161" t="s">
        <v>833</v>
      </c>
      <c r="X217" s="156"/>
    </row>
    <row r="218" spans="1:26" s="73" customFormat="1" ht="15.6" customHeight="1">
      <c r="A218" s="50"/>
      <c r="B218" s="217" t="s">
        <v>330</v>
      </c>
      <c r="C218" s="56" t="s">
        <v>64</v>
      </c>
      <c r="D218" s="57" t="s">
        <v>328</v>
      </c>
      <c r="E218" s="58"/>
      <c r="F218" s="57" t="s">
        <v>65</v>
      </c>
      <c r="G218" s="59" t="s">
        <v>66</v>
      </c>
      <c r="H218" s="75">
        <f>I218/$O$8</f>
        <v>2.1890127552473833</v>
      </c>
      <c r="I218" s="76">
        <v>219</v>
      </c>
      <c r="J218" s="62">
        <v>24</v>
      </c>
      <c r="K218" s="166" t="s">
        <v>985</v>
      </c>
      <c r="L218" s="63"/>
      <c r="M218" s="64" t="str">
        <f>IF(L218="","-",L218/J218)</f>
        <v>-</v>
      </c>
      <c r="N218" s="65">
        <f>H218*L218</f>
        <v>0</v>
      </c>
      <c r="O218" s="65">
        <v>0</v>
      </c>
      <c r="P218" s="66">
        <f t="shared" si="11"/>
        <v>0</v>
      </c>
      <c r="Q218" s="67">
        <f>L218*I218</f>
        <v>0</v>
      </c>
      <c r="R218" s="67">
        <v>0</v>
      </c>
      <c r="S218" s="68">
        <f t="shared" si="12"/>
        <v>0</v>
      </c>
      <c r="T218" s="69">
        <v>4</v>
      </c>
      <c r="U218" s="56" t="s">
        <v>724</v>
      </c>
      <c r="V218" s="56" t="s">
        <v>774</v>
      </c>
      <c r="W218" s="70" t="s">
        <v>833</v>
      </c>
      <c r="X218" s="71"/>
      <c r="Y218" s="72"/>
      <c r="Z218" s="72"/>
    </row>
    <row r="219" spans="1:26" s="73" customFormat="1" ht="15.6" customHeight="1">
      <c r="A219" s="50"/>
      <c r="B219" s="164" t="s">
        <v>331</v>
      </c>
      <c r="C219" s="56" t="s">
        <v>56</v>
      </c>
      <c r="D219" s="57" t="s">
        <v>332</v>
      </c>
      <c r="E219" s="58"/>
      <c r="F219" s="57" t="s">
        <v>62</v>
      </c>
      <c r="G219" s="59" t="s">
        <v>59</v>
      </c>
      <c r="H219" s="60">
        <v>4.21</v>
      </c>
      <c r="I219" s="61">
        <f>H219*$O$8</f>
        <v>421.18987100000004</v>
      </c>
      <c r="J219" s="62">
        <v>25</v>
      </c>
      <c r="K219" s="166" t="s">
        <v>985</v>
      </c>
      <c r="L219" s="63"/>
      <c r="M219" s="64" t="str">
        <f>IF(L219="","-",L219/200)</f>
        <v>-</v>
      </c>
      <c r="N219" s="65">
        <f>H219*L219</f>
        <v>0</v>
      </c>
      <c r="O219" s="65">
        <f>IF(L219&lt;50,H219*L219*0.05,0)</f>
        <v>0</v>
      </c>
      <c r="P219" s="66">
        <f t="shared" si="11"/>
        <v>0</v>
      </c>
      <c r="Q219" s="67">
        <f>L219*I219</f>
        <v>0</v>
      </c>
      <c r="R219" s="67">
        <f>IF(L219&lt;50,I219*L219*0.05,0)</f>
        <v>0</v>
      </c>
      <c r="S219" s="68">
        <f t="shared" si="12"/>
        <v>0</v>
      </c>
      <c r="T219" s="69" t="s">
        <v>958</v>
      </c>
      <c r="U219" s="56" t="s">
        <v>698</v>
      </c>
      <c r="V219" s="56" t="s">
        <v>834</v>
      </c>
      <c r="W219" s="70" t="s">
        <v>835</v>
      </c>
      <c r="X219" s="71"/>
      <c r="Y219" s="72"/>
      <c r="Z219" s="72"/>
    </row>
    <row r="220" spans="1:26" s="73" customFormat="1" ht="15.6" customHeight="1">
      <c r="A220" s="50"/>
      <c r="B220" s="164" t="s">
        <v>333</v>
      </c>
      <c r="C220" s="56" t="s">
        <v>64</v>
      </c>
      <c r="D220" s="57" t="s">
        <v>334</v>
      </c>
      <c r="E220" s="58"/>
      <c r="F220" s="57" t="s">
        <v>98</v>
      </c>
      <c r="G220" s="59" t="s">
        <v>59</v>
      </c>
      <c r="H220" s="75">
        <f>I220/$O$8</f>
        <v>3.508417703615669</v>
      </c>
      <c r="I220" s="76">
        <v>351</v>
      </c>
      <c r="J220" s="62">
        <v>30</v>
      </c>
      <c r="K220" s="166" t="s">
        <v>985</v>
      </c>
      <c r="L220" s="63"/>
      <c r="M220" s="64" t="str">
        <f>IF(L220="","-",L220/J220)</f>
        <v>-</v>
      </c>
      <c r="N220" s="65">
        <f>H220*L220</f>
        <v>0</v>
      </c>
      <c r="O220" s="65">
        <v>0</v>
      </c>
      <c r="P220" s="66">
        <f t="shared" si="11"/>
        <v>0</v>
      </c>
      <c r="Q220" s="67">
        <f>L220*I220</f>
        <v>0</v>
      </c>
      <c r="R220" s="67">
        <v>0</v>
      </c>
      <c r="S220" s="68">
        <f t="shared" si="12"/>
        <v>0</v>
      </c>
      <c r="T220" s="69">
        <v>4</v>
      </c>
      <c r="U220" s="56" t="s">
        <v>720</v>
      </c>
      <c r="V220" s="56" t="s">
        <v>836</v>
      </c>
      <c r="W220" s="70" t="s">
        <v>837</v>
      </c>
      <c r="X220" s="71"/>
      <c r="Y220" s="72"/>
      <c r="Z220" s="72"/>
    </row>
    <row r="221" spans="1:26" s="73" customFormat="1" ht="15.6" customHeight="1">
      <c r="A221" s="50"/>
      <c r="B221" s="164" t="s">
        <v>335</v>
      </c>
      <c r="C221" s="56" t="s">
        <v>64</v>
      </c>
      <c r="D221" s="57" t="s">
        <v>334</v>
      </c>
      <c r="E221" s="58"/>
      <c r="F221" s="57" t="s">
        <v>65</v>
      </c>
      <c r="G221" s="59" t="s">
        <v>66</v>
      </c>
      <c r="H221" s="75">
        <f>I221/$O$8</f>
        <v>2.0690668508502665</v>
      </c>
      <c r="I221" s="76">
        <v>207</v>
      </c>
      <c r="J221" s="62">
        <v>24</v>
      </c>
      <c r="K221" s="167" t="s">
        <v>983</v>
      </c>
      <c r="L221" s="63"/>
      <c r="M221" s="64" t="str">
        <f>IF(L221="","-",L221/J221)</f>
        <v>-</v>
      </c>
      <c r="N221" s="65">
        <f>H221*L221</f>
        <v>0</v>
      </c>
      <c r="O221" s="65">
        <v>0</v>
      </c>
      <c r="P221" s="66">
        <f t="shared" si="11"/>
        <v>0</v>
      </c>
      <c r="Q221" s="67">
        <f>L221*I221</f>
        <v>0</v>
      </c>
      <c r="R221" s="67">
        <v>0</v>
      </c>
      <c r="S221" s="68">
        <f t="shared" si="12"/>
        <v>0</v>
      </c>
      <c r="T221" s="69">
        <v>4</v>
      </c>
      <c r="U221" s="56" t="s">
        <v>720</v>
      </c>
      <c r="V221" s="56" t="s">
        <v>836</v>
      </c>
      <c r="W221" s="70" t="s">
        <v>837</v>
      </c>
      <c r="X221" s="71"/>
      <c r="Y221" s="72"/>
      <c r="Z221" s="72"/>
    </row>
    <row r="222" spans="1:26" s="73" customFormat="1" ht="15.6" hidden="1" customHeight="1">
      <c r="A222" s="142"/>
      <c r="B222" s="165" t="s">
        <v>336</v>
      </c>
      <c r="C222" s="143" t="s">
        <v>56</v>
      </c>
      <c r="D222" s="144" t="s">
        <v>337</v>
      </c>
      <c r="E222" s="145"/>
      <c r="F222" s="144" t="s">
        <v>62</v>
      </c>
      <c r="G222" s="146" t="s">
        <v>59</v>
      </c>
      <c r="H222" s="157">
        <v>4.05</v>
      </c>
      <c r="I222" s="158">
        <f>H222*$O$8</f>
        <v>405.18265500000001</v>
      </c>
      <c r="J222" s="149">
        <v>25</v>
      </c>
      <c r="K222" s="146" t="s">
        <v>982</v>
      </c>
      <c r="L222" s="150"/>
      <c r="M222" s="151" t="str">
        <f>IF(L222="","-",L222/200)</f>
        <v>-</v>
      </c>
      <c r="N222" s="152">
        <f>H222*L222</f>
        <v>0</v>
      </c>
      <c r="O222" s="152">
        <f>IF(L222&lt;50,H222*L222*0.05,0)</f>
        <v>0</v>
      </c>
      <c r="P222" s="153">
        <f t="shared" si="11"/>
        <v>0</v>
      </c>
      <c r="Q222" s="154">
        <f>L222*I222</f>
        <v>0</v>
      </c>
      <c r="R222" s="154">
        <f>IF(L222&lt;50,I222*L222*0.05,0)</f>
        <v>0</v>
      </c>
      <c r="S222" s="155">
        <f t="shared" si="12"/>
        <v>0</v>
      </c>
      <c r="T222" s="160" t="s">
        <v>958</v>
      </c>
      <c r="U222" s="143" t="s">
        <v>724</v>
      </c>
      <c r="V222" s="143" t="s">
        <v>838</v>
      </c>
      <c r="W222" s="161" t="s">
        <v>839</v>
      </c>
      <c r="X222" s="156"/>
    </row>
    <row r="223" spans="1:26" s="73" customFormat="1" ht="15.6" customHeight="1">
      <c r="A223" s="50"/>
      <c r="B223" s="164" t="s">
        <v>338</v>
      </c>
      <c r="C223" s="56" t="s">
        <v>56</v>
      </c>
      <c r="D223" s="57" t="s">
        <v>339</v>
      </c>
      <c r="E223" s="58"/>
      <c r="F223" s="57" t="s">
        <v>90</v>
      </c>
      <c r="G223" s="59" t="s">
        <v>59</v>
      </c>
      <c r="H223" s="60">
        <v>4.8999999999999995</v>
      </c>
      <c r="I223" s="61">
        <f>H223*$O$8</f>
        <v>490.22098999999997</v>
      </c>
      <c r="J223" s="62">
        <v>25</v>
      </c>
      <c r="K223" s="167" t="s">
        <v>983</v>
      </c>
      <c r="L223" s="63"/>
      <c r="M223" s="64" t="str">
        <f>IF(L223="","-",L223/200)</f>
        <v>-</v>
      </c>
      <c r="N223" s="65">
        <f>H223*L223</f>
        <v>0</v>
      </c>
      <c r="O223" s="65">
        <f>IF(L223&lt;50,H223*L223*0.05,0)</f>
        <v>0</v>
      </c>
      <c r="P223" s="66">
        <f t="shared" si="11"/>
        <v>0</v>
      </c>
      <c r="Q223" s="67">
        <f>L223*I223</f>
        <v>0</v>
      </c>
      <c r="R223" s="67">
        <f>IF(L223&lt;50,I223*L223*0.05,0)</f>
        <v>0</v>
      </c>
      <c r="S223" s="68">
        <f t="shared" si="12"/>
        <v>0</v>
      </c>
      <c r="T223" s="69">
        <v>4</v>
      </c>
      <c r="U223" s="56" t="s">
        <v>698</v>
      </c>
      <c r="V223" s="56" t="s">
        <v>840</v>
      </c>
      <c r="W223" s="70" t="s">
        <v>841</v>
      </c>
      <c r="X223" s="71"/>
      <c r="Y223" s="72"/>
      <c r="Z223" s="72"/>
    </row>
    <row r="224" spans="1:26" s="73" customFormat="1" ht="15.6" hidden="1" customHeight="1">
      <c r="A224" s="142"/>
      <c r="B224" s="165" t="s">
        <v>340</v>
      </c>
      <c r="C224" s="143" t="s">
        <v>64</v>
      </c>
      <c r="D224" s="144" t="s">
        <v>339</v>
      </c>
      <c r="E224" s="145"/>
      <c r="F224" s="144" t="s">
        <v>65</v>
      </c>
      <c r="G224" s="146" t="s">
        <v>66</v>
      </c>
      <c r="H224" s="147">
        <f>I224/$O$8</f>
        <v>2.1890127552473833</v>
      </c>
      <c r="I224" s="148">
        <v>219</v>
      </c>
      <c r="J224" s="149">
        <v>24</v>
      </c>
      <c r="K224" s="146" t="s">
        <v>982</v>
      </c>
      <c r="L224" s="150"/>
      <c r="M224" s="151" t="str">
        <f>IF(L224="","-",L224/J224)</f>
        <v>-</v>
      </c>
      <c r="N224" s="152">
        <f>H224*L224</f>
        <v>0</v>
      </c>
      <c r="O224" s="152">
        <v>0</v>
      </c>
      <c r="P224" s="153">
        <f t="shared" si="11"/>
        <v>0</v>
      </c>
      <c r="Q224" s="154">
        <f>L224*I224</f>
        <v>0</v>
      </c>
      <c r="R224" s="154">
        <v>0</v>
      </c>
      <c r="S224" s="155">
        <f t="shared" si="12"/>
        <v>0</v>
      </c>
      <c r="T224" s="160">
        <v>4</v>
      </c>
      <c r="U224" s="143" t="s">
        <v>698</v>
      </c>
      <c r="V224" s="143" t="s">
        <v>840</v>
      </c>
      <c r="W224" s="161" t="s">
        <v>841</v>
      </c>
      <c r="X224" s="156"/>
    </row>
    <row r="225" spans="1:26" s="73" customFormat="1" ht="15.6" customHeight="1">
      <c r="A225" s="50"/>
      <c r="B225" s="164" t="s">
        <v>341</v>
      </c>
      <c r="C225" s="56" t="s">
        <v>64</v>
      </c>
      <c r="D225" s="57" t="s">
        <v>339</v>
      </c>
      <c r="E225" s="58"/>
      <c r="F225" s="57" t="s">
        <v>65</v>
      </c>
      <c r="G225" s="59" t="s">
        <v>66</v>
      </c>
      <c r="H225" s="75">
        <f>I225/$O$8</f>
        <v>2.1890127552473833</v>
      </c>
      <c r="I225" s="76">
        <v>219</v>
      </c>
      <c r="J225" s="62">
        <v>24</v>
      </c>
      <c r="K225" s="166" t="s">
        <v>985</v>
      </c>
      <c r="L225" s="63"/>
      <c r="M225" s="64" t="str">
        <f>IF(L225="","-",L225/J225)</f>
        <v>-</v>
      </c>
      <c r="N225" s="65">
        <f>H225*L225</f>
        <v>0</v>
      </c>
      <c r="O225" s="65">
        <v>0</v>
      </c>
      <c r="P225" s="66">
        <f t="shared" si="11"/>
        <v>0</v>
      </c>
      <c r="Q225" s="67">
        <f>L225*I225</f>
        <v>0</v>
      </c>
      <c r="R225" s="67">
        <v>0</v>
      </c>
      <c r="S225" s="68">
        <f t="shared" si="12"/>
        <v>0</v>
      </c>
      <c r="T225" s="69">
        <v>4</v>
      </c>
      <c r="U225" s="56" t="s">
        <v>698</v>
      </c>
      <c r="V225" s="56" t="s">
        <v>840</v>
      </c>
      <c r="W225" s="70" t="s">
        <v>841</v>
      </c>
      <c r="X225" s="71"/>
      <c r="Y225" s="72"/>
      <c r="Z225" s="72"/>
    </row>
    <row r="226" spans="1:26" s="73" customFormat="1" ht="15.6" customHeight="1">
      <c r="A226" s="50"/>
      <c r="B226" s="164" t="s">
        <v>342</v>
      </c>
      <c r="C226" s="56" t="s">
        <v>64</v>
      </c>
      <c r="D226" s="57" t="s">
        <v>339</v>
      </c>
      <c r="E226" s="58"/>
      <c r="F226" s="57" t="s">
        <v>65</v>
      </c>
      <c r="G226" s="59" t="s">
        <v>66</v>
      </c>
      <c r="H226" s="75">
        <f>I226/$O$8</f>
        <v>2.1890127552473833</v>
      </c>
      <c r="I226" s="76">
        <v>219</v>
      </c>
      <c r="J226" s="62">
        <v>24</v>
      </c>
      <c r="K226" s="168" t="s">
        <v>984</v>
      </c>
      <c r="L226" s="63"/>
      <c r="M226" s="64" t="str">
        <f>IF(L226="","-",L226/J226)</f>
        <v>-</v>
      </c>
      <c r="N226" s="65">
        <f>H226*L226</f>
        <v>0</v>
      </c>
      <c r="O226" s="65">
        <v>0</v>
      </c>
      <c r="P226" s="66">
        <f t="shared" si="11"/>
        <v>0</v>
      </c>
      <c r="Q226" s="67">
        <f>L226*I226</f>
        <v>0</v>
      </c>
      <c r="R226" s="67">
        <v>0</v>
      </c>
      <c r="S226" s="68">
        <f t="shared" si="12"/>
        <v>0</v>
      </c>
      <c r="T226" s="69">
        <v>4</v>
      </c>
      <c r="U226" s="56" t="s">
        <v>698</v>
      </c>
      <c r="V226" s="56" t="s">
        <v>840</v>
      </c>
      <c r="W226" s="70" t="s">
        <v>841</v>
      </c>
      <c r="X226" s="71"/>
      <c r="Y226" s="72"/>
      <c r="Z226" s="72"/>
    </row>
    <row r="227" spans="1:26" s="73" customFormat="1" ht="15.6" customHeight="1">
      <c r="A227" s="50"/>
      <c r="B227" s="164" t="s">
        <v>343</v>
      </c>
      <c r="C227" s="56" t="s">
        <v>64</v>
      </c>
      <c r="D227" s="57" t="s">
        <v>339</v>
      </c>
      <c r="E227" s="58"/>
      <c r="F227" s="57" t="s">
        <v>107</v>
      </c>
      <c r="G227" s="59" t="s">
        <v>59</v>
      </c>
      <c r="H227" s="75">
        <f>I227/$O$8</f>
        <v>3.9882013212041367</v>
      </c>
      <c r="I227" s="76">
        <v>399</v>
      </c>
      <c r="J227" s="62">
        <v>16</v>
      </c>
      <c r="K227" s="168" t="s">
        <v>984</v>
      </c>
      <c r="L227" s="63"/>
      <c r="M227" s="64" t="str">
        <f>IF(L227="","-",L227/J227)</f>
        <v>-</v>
      </c>
      <c r="N227" s="65">
        <f>H227*L227</f>
        <v>0</v>
      </c>
      <c r="O227" s="65">
        <v>0</v>
      </c>
      <c r="P227" s="66">
        <f t="shared" si="11"/>
        <v>0</v>
      </c>
      <c r="Q227" s="67">
        <f>L227*I227</f>
        <v>0</v>
      </c>
      <c r="R227" s="67">
        <v>0</v>
      </c>
      <c r="S227" s="68">
        <f t="shared" si="12"/>
        <v>0</v>
      </c>
      <c r="T227" s="69">
        <v>4</v>
      </c>
      <c r="U227" s="56" t="s">
        <v>698</v>
      </c>
      <c r="V227" s="56" t="s">
        <v>840</v>
      </c>
      <c r="W227" s="70" t="s">
        <v>841</v>
      </c>
      <c r="X227" s="71"/>
      <c r="Y227" s="72"/>
      <c r="Z227" s="72"/>
    </row>
    <row r="228" spans="1:26" s="73" customFormat="1" ht="15.6" customHeight="1">
      <c r="A228" s="50"/>
      <c r="B228" s="164" t="s">
        <v>344</v>
      </c>
      <c r="C228" s="56" t="s">
        <v>56</v>
      </c>
      <c r="D228" s="57" t="s">
        <v>345</v>
      </c>
      <c r="E228" s="58"/>
      <c r="F228" s="57" t="s">
        <v>62</v>
      </c>
      <c r="G228" s="59" t="s">
        <v>59</v>
      </c>
      <c r="H228" s="60">
        <v>4.05</v>
      </c>
      <c r="I228" s="61">
        <f>H228*$O$8</f>
        <v>405.18265500000001</v>
      </c>
      <c r="J228" s="62">
        <v>25</v>
      </c>
      <c r="K228" s="168" t="s">
        <v>984</v>
      </c>
      <c r="L228" s="63"/>
      <c r="M228" s="64" t="str">
        <f>IF(L228="","-",L228/200)</f>
        <v>-</v>
      </c>
      <c r="N228" s="65">
        <f>H228*L228</f>
        <v>0</v>
      </c>
      <c r="O228" s="65">
        <f>IF(L228&lt;50,H228*L228*0.05,0)</f>
        <v>0</v>
      </c>
      <c r="P228" s="66">
        <f t="shared" si="11"/>
        <v>0</v>
      </c>
      <c r="Q228" s="67">
        <f>L228*I228</f>
        <v>0</v>
      </c>
      <c r="R228" s="67">
        <f>IF(L228&lt;50,I228*L228*0.05,0)</f>
        <v>0</v>
      </c>
      <c r="S228" s="68">
        <f t="shared" si="12"/>
        <v>0</v>
      </c>
      <c r="T228" s="69">
        <v>4</v>
      </c>
      <c r="U228" s="56" t="s">
        <v>698</v>
      </c>
      <c r="V228" s="56" t="s">
        <v>842</v>
      </c>
      <c r="W228" s="70" t="s">
        <v>843</v>
      </c>
      <c r="X228" s="71"/>
      <c r="Y228" s="72"/>
      <c r="Z228" s="72"/>
    </row>
    <row r="229" spans="1:26" s="73" customFormat="1" ht="15.6" customHeight="1">
      <c r="A229" s="50"/>
      <c r="B229" s="164" t="s">
        <v>346</v>
      </c>
      <c r="C229" s="56" t="s">
        <v>64</v>
      </c>
      <c r="D229" s="57" t="s">
        <v>345</v>
      </c>
      <c r="E229" s="58"/>
      <c r="F229" s="57" t="s">
        <v>98</v>
      </c>
      <c r="G229" s="59" t="s">
        <v>59</v>
      </c>
      <c r="H229" s="75">
        <f>I229/$O$8</f>
        <v>3.9882013212041367</v>
      </c>
      <c r="I229" s="76">
        <v>399</v>
      </c>
      <c r="J229" s="62">
        <v>30</v>
      </c>
      <c r="K229" s="168" t="s">
        <v>984</v>
      </c>
      <c r="L229" s="63"/>
      <c r="M229" s="64" t="str">
        <f>IF(L229="","-",L229/J229)</f>
        <v>-</v>
      </c>
      <c r="N229" s="65">
        <f>H229*L229</f>
        <v>0</v>
      </c>
      <c r="O229" s="65">
        <v>0</v>
      </c>
      <c r="P229" s="66">
        <f t="shared" ref="P229:P294" si="17">N229+O229</f>
        <v>0</v>
      </c>
      <c r="Q229" s="67">
        <f>L229*I229</f>
        <v>0</v>
      </c>
      <c r="R229" s="67">
        <v>0</v>
      </c>
      <c r="S229" s="68">
        <f t="shared" ref="S229:S294" si="18">Q229+R229</f>
        <v>0</v>
      </c>
      <c r="T229" s="69">
        <v>4</v>
      </c>
      <c r="U229" s="56" t="s">
        <v>698</v>
      </c>
      <c r="V229" s="56" t="s">
        <v>842</v>
      </c>
      <c r="W229" s="70" t="s">
        <v>843</v>
      </c>
      <c r="X229" s="71"/>
      <c r="Y229" s="72"/>
      <c r="Z229" s="72"/>
    </row>
    <row r="230" spans="1:26" s="73" customFormat="1" ht="15.6" hidden="1" customHeight="1">
      <c r="A230" s="142"/>
      <c r="B230" s="165" t="s">
        <v>347</v>
      </c>
      <c r="C230" s="143" t="s">
        <v>56</v>
      </c>
      <c r="D230" s="144" t="s">
        <v>348</v>
      </c>
      <c r="E230" s="145" t="s">
        <v>61</v>
      </c>
      <c r="F230" s="144" t="s">
        <v>62</v>
      </c>
      <c r="G230" s="146" t="s">
        <v>59</v>
      </c>
      <c r="H230" s="157">
        <v>4.05</v>
      </c>
      <c r="I230" s="158">
        <f>H230*$O$8</f>
        <v>405.18265500000001</v>
      </c>
      <c r="J230" s="149">
        <v>25</v>
      </c>
      <c r="K230" s="146" t="s">
        <v>982</v>
      </c>
      <c r="L230" s="150"/>
      <c r="M230" s="151" t="str">
        <f>IF(L230="","-",L230/200)</f>
        <v>-</v>
      </c>
      <c r="N230" s="152">
        <f>H230*L230</f>
        <v>0</v>
      </c>
      <c r="O230" s="152">
        <f>IF(L230&lt;50,H230*L230*0.05,0)</f>
        <v>0</v>
      </c>
      <c r="P230" s="153">
        <f t="shared" si="17"/>
        <v>0</v>
      </c>
      <c r="Q230" s="154">
        <f>L230*I230</f>
        <v>0</v>
      </c>
      <c r="R230" s="154">
        <f>IF(L230&lt;50,I230*L230*0.05,0)</f>
        <v>0</v>
      </c>
      <c r="S230" s="155">
        <f t="shared" si="18"/>
        <v>0</v>
      </c>
      <c r="T230" s="160" t="s">
        <v>959</v>
      </c>
      <c r="U230" s="143" t="s">
        <v>698</v>
      </c>
      <c r="V230" s="143" t="s">
        <v>844</v>
      </c>
      <c r="W230" s="161" t="s">
        <v>845</v>
      </c>
      <c r="X230" s="156"/>
    </row>
    <row r="231" spans="1:26" s="73" customFormat="1" ht="15.6" hidden="1" customHeight="1">
      <c r="A231" s="142"/>
      <c r="B231" s="218" t="s">
        <v>973</v>
      </c>
      <c r="C231" s="143" t="s">
        <v>56</v>
      </c>
      <c r="D231" s="144" t="s">
        <v>348</v>
      </c>
      <c r="E231" s="145"/>
      <c r="F231" s="144" t="s">
        <v>90</v>
      </c>
      <c r="G231" s="146" t="s">
        <v>59</v>
      </c>
      <c r="H231" s="157">
        <v>4.9000000000000004</v>
      </c>
      <c r="I231" s="158">
        <f>H231*$O$8</f>
        <v>490.22099000000009</v>
      </c>
      <c r="J231" s="149">
        <v>25</v>
      </c>
      <c r="K231" s="146" t="s">
        <v>982</v>
      </c>
      <c r="L231" s="150"/>
      <c r="M231" s="151" t="str">
        <f>IF(L231="","-",L231/200)</f>
        <v>-</v>
      </c>
      <c r="N231" s="152">
        <f>H231*L231</f>
        <v>0</v>
      </c>
      <c r="O231" s="152">
        <f>IF(L231&lt;50,H231*L231*0.05,0)</f>
        <v>0</v>
      </c>
      <c r="P231" s="153">
        <f t="shared" ref="P231" si="19">N231+O231</f>
        <v>0</v>
      </c>
      <c r="Q231" s="154">
        <f>L231*I231</f>
        <v>0</v>
      </c>
      <c r="R231" s="154">
        <f>IF(L231&lt;50,I231*L231*0.05,0)</f>
        <v>0</v>
      </c>
      <c r="S231" s="155">
        <f t="shared" ref="S231" si="20">Q231+R231</f>
        <v>0</v>
      </c>
      <c r="T231" s="160" t="s">
        <v>959</v>
      </c>
      <c r="U231" s="143" t="s">
        <v>698</v>
      </c>
      <c r="V231" s="143" t="s">
        <v>844</v>
      </c>
      <c r="W231" s="161" t="s">
        <v>845</v>
      </c>
      <c r="X231" s="156"/>
    </row>
    <row r="232" spans="1:26" s="73" customFormat="1" ht="15.6" customHeight="1">
      <c r="A232" s="50"/>
      <c r="B232" s="217" t="s">
        <v>349</v>
      </c>
      <c r="C232" s="56" t="s">
        <v>56</v>
      </c>
      <c r="D232" s="57" t="s">
        <v>348</v>
      </c>
      <c r="E232" s="58"/>
      <c r="F232" s="57" t="s">
        <v>65</v>
      </c>
      <c r="G232" s="59" t="s">
        <v>59</v>
      </c>
      <c r="H232" s="60">
        <v>3.38</v>
      </c>
      <c r="I232" s="61">
        <f>H232*$O$8</f>
        <v>338.15243800000002</v>
      </c>
      <c r="J232" s="62">
        <v>40</v>
      </c>
      <c r="K232" s="168" t="s">
        <v>984</v>
      </c>
      <c r="L232" s="63"/>
      <c r="M232" s="64" t="str">
        <f>IF(L232="","-",L232/J232)</f>
        <v>-</v>
      </c>
      <c r="N232" s="65">
        <f>H232*L232</f>
        <v>0</v>
      </c>
      <c r="O232" s="65">
        <v>0</v>
      </c>
      <c r="P232" s="66">
        <f t="shared" si="17"/>
        <v>0</v>
      </c>
      <c r="Q232" s="67">
        <f>L232*I232</f>
        <v>0</v>
      </c>
      <c r="R232" s="67">
        <v>0</v>
      </c>
      <c r="S232" s="68">
        <f t="shared" si="18"/>
        <v>0</v>
      </c>
      <c r="T232" s="69" t="s">
        <v>959</v>
      </c>
      <c r="U232" s="56" t="s">
        <v>698</v>
      </c>
      <c r="V232" s="56" t="s">
        <v>844</v>
      </c>
      <c r="W232" s="70" t="s">
        <v>845</v>
      </c>
      <c r="X232" s="71"/>
      <c r="Y232" s="72"/>
      <c r="Z232" s="72"/>
    </row>
    <row r="233" spans="1:26" s="73" customFormat="1" ht="15.6" customHeight="1">
      <c r="A233" s="50"/>
      <c r="B233" s="217" t="s">
        <v>350</v>
      </c>
      <c r="C233" s="56" t="s">
        <v>56</v>
      </c>
      <c r="D233" s="57" t="s">
        <v>351</v>
      </c>
      <c r="E233" s="77" t="s">
        <v>83</v>
      </c>
      <c r="F233" s="57" t="s">
        <v>62</v>
      </c>
      <c r="G233" s="59" t="s">
        <v>59</v>
      </c>
      <c r="H233" s="60">
        <v>4.21</v>
      </c>
      <c r="I233" s="61">
        <f>H233*$O$8</f>
        <v>421.18987100000004</v>
      </c>
      <c r="J233" s="62">
        <v>25</v>
      </c>
      <c r="K233" s="166" t="s">
        <v>985</v>
      </c>
      <c r="L233" s="63"/>
      <c r="M233" s="64" t="str">
        <f>IF(L233="","-",L233/200)</f>
        <v>-</v>
      </c>
      <c r="N233" s="65">
        <f>H233*L233</f>
        <v>0</v>
      </c>
      <c r="O233" s="65">
        <f>IF(L233&lt;50,H233*L233*0.05,0)</f>
        <v>0</v>
      </c>
      <c r="P233" s="66">
        <f t="shared" si="17"/>
        <v>0</v>
      </c>
      <c r="Q233" s="67">
        <f>L233*I233</f>
        <v>0</v>
      </c>
      <c r="R233" s="67">
        <f>IF(L233&lt;50,I233*L233*0.05,0)</f>
        <v>0</v>
      </c>
      <c r="S233" s="68">
        <f t="shared" si="18"/>
        <v>0</v>
      </c>
      <c r="T233" s="69" t="s">
        <v>958</v>
      </c>
      <c r="U233" s="56" t="s">
        <v>724</v>
      </c>
      <c r="V233" s="56" t="s">
        <v>846</v>
      </c>
      <c r="W233" s="70" t="s">
        <v>847</v>
      </c>
      <c r="X233" s="71"/>
      <c r="Y233" s="72"/>
      <c r="Z233" s="72"/>
    </row>
    <row r="234" spans="1:26" s="73" customFormat="1" ht="15.6" hidden="1" customHeight="1">
      <c r="A234" s="142"/>
      <c r="B234" s="165" t="s">
        <v>352</v>
      </c>
      <c r="C234" s="143" t="s">
        <v>56</v>
      </c>
      <c r="D234" s="144" t="s">
        <v>353</v>
      </c>
      <c r="E234" s="145"/>
      <c r="F234" s="144" t="s">
        <v>62</v>
      </c>
      <c r="G234" s="146" t="s">
        <v>59</v>
      </c>
      <c r="H234" s="157">
        <v>4.05</v>
      </c>
      <c r="I234" s="158">
        <f>H234*$O$8</f>
        <v>405.18265500000001</v>
      </c>
      <c r="J234" s="149">
        <v>25</v>
      </c>
      <c r="K234" s="146" t="s">
        <v>982</v>
      </c>
      <c r="L234" s="150"/>
      <c r="M234" s="151" t="str">
        <f>IF(L234="","-",L234/200)</f>
        <v>-</v>
      </c>
      <c r="N234" s="152">
        <f>H234*L234</f>
        <v>0</v>
      </c>
      <c r="O234" s="152">
        <f>IF(L234&lt;50,H234*L234*0.05,0)</f>
        <v>0</v>
      </c>
      <c r="P234" s="153">
        <f t="shared" si="17"/>
        <v>0</v>
      </c>
      <c r="Q234" s="154">
        <f>L234*I234</f>
        <v>0</v>
      </c>
      <c r="R234" s="154">
        <f>IF(L234&lt;50,I234*L234*0.05,0)</f>
        <v>0</v>
      </c>
      <c r="S234" s="155">
        <f t="shared" si="18"/>
        <v>0</v>
      </c>
      <c r="T234" s="160" t="s">
        <v>958</v>
      </c>
      <c r="U234" s="143" t="s">
        <v>724</v>
      </c>
      <c r="V234" s="143" t="s">
        <v>848</v>
      </c>
      <c r="W234" s="161" t="s">
        <v>849</v>
      </c>
      <c r="X234" s="156"/>
    </row>
    <row r="235" spans="1:26" s="73" customFormat="1" ht="15.6" hidden="1" customHeight="1">
      <c r="A235" s="142"/>
      <c r="B235" s="165" t="s">
        <v>354</v>
      </c>
      <c r="C235" s="143" t="s">
        <v>64</v>
      </c>
      <c r="D235" s="144" t="s">
        <v>353</v>
      </c>
      <c r="E235" s="145"/>
      <c r="F235" s="144" t="s">
        <v>65</v>
      </c>
      <c r="G235" s="146" t="s">
        <v>66</v>
      </c>
      <c r="H235" s="147">
        <f>I235/$O$8</f>
        <v>2.1890127552473833</v>
      </c>
      <c r="I235" s="148">
        <v>219</v>
      </c>
      <c r="J235" s="149">
        <v>24</v>
      </c>
      <c r="K235" s="146" t="s">
        <v>982</v>
      </c>
      <c r="L235" s="150"/>
      <c r="M235" s="151" t="str">
        <f>IF(L235="","-",L235/J235)</f>
        <v>-</v>
      </c>
      <c r="N235" s="152">
        <f>H235*L235</f>
        <v>0</v>
      </c>
      <c r="O235" s="152">
        <v>0</v>
      </c>
      <c r="P235" s="153">
        <f t="shared" si="17"/>
        <v>0</v>
      </c>
      <c r="Q235" s="154">
        <f>L235*I235</f>
        <v>0</v>
      </c>
      <c r="R235" s="154">
        <v>0</v>
      </c>
      <c r="S235" s="155">
        <f t="shared" si="18"/>
        <v>0</v>
      </c>
      <c r="T235" s="160" t="s">
        <v>958</v>
      </c>
      <c r="U235" s="143" t="s">
        <v>724</v>
      </c>
      <c r="V235" s="143" t="s">
        <v>848</v>
      </c>
      <c r="W235" s="161" t="s">
        <v>849</v>
      </c>
      <c r="X235" s="156"/>
    </row>
    <row r="236" spans="1:26" s="73" customFormat="1" ht="15.6" hidden="1" customHeight="1">
      <c r="A236" s="142"/>
      <c r="B236" s="165" t="s">
        <v>355</v>
      </c>
      <c r="C236" s="143" t="s">
        <v>64</v>
      </c>
      <c r="D236" s="144" t="s">
        <v>353</v>
      </c>
      <c r="E236" s="145"/>
      <c r="F236" s="144" t="s">
        <v>65</v>
      </c>
      <c r="G236" s="146" t="s">
        <v>66</v>
      </c>
      <c r="H236" s="147">
        <f>I236/$O$8</f>
        <v>2.1890127552473833</v>
      </c>
      <c r="I236" s="148">
        <v>219</v>
      </c>
      <c r="J236" s="149">
        <v>24</v>
      </c>
      <c r="K236" s="146" t="s">
        <v>982</v>
      </c>
      <c r="L236" s="150"/>
      <c r="M236" s="151" t="str">
        <f>IF(L236="","-",L236/J236)</f>
        <v>-</v>
      </c>
      <c r="N236" s="152">
        <f>H236*L236</f>
        <v>0</v>
      </c>
      <c r="O236" s="152">
        <v>0</v>
      </c>
      <c r="P236" s="153">
        <f t="shared" si="17"/>
        <v>0</v>
      </c>
      <c r="Q236" s="154">
        <f>L236*I236</f>
        <v>0</v>
      </c>
      <c r="R236" s="154">
        <v>0</v>
      </c>
      <c r="S236" s="155">
        <f t="shared" si="18"/>
        <v>0</v>
      </c>
      <c r="T236" s="160" t="s">
        <v>958</v>
      </c>
      <c r="U236" s="143" t="s">
        <v>724</v>
      </c>
      <c r="V236" s="143" t="s">
        <v>848</v>
      </c>
      <c r="W236" s="161" t="s">
        <v>849</v>
      </c>
      <c r="X236" s="156"/>
    </row>
    <row r="237" spans="1:26" s="73" customFormat="1" ht="15.6" customHeight="1">
      <c r="A237" s="50"/>
      <c r="B237" s="217" t="s">
        <v>356</v>
      </c>
      <c r="C237" s="56" t="s">
        <v>64</v>
      </c>
      <c r="D237" s="57" t="s">
        <v>357</v>
      </c>
      <c r="E237" s="58"/>
      <c r="F237" s="57" t="s">
        <v>134</v>
      </c>
      <c r="G237" s="59" t="s">
        <v>66</v>
      </c>
      <c r="H237" s="75">
        <f>I237/$O$8</f>
        <v>2.1890127552473833</v>
      </c>
      <c r="I237" s="76">
        <v>219</v>
      </c>
      <c r="J237" s="62">
        <v>25</v>
      </c>
      <c r="K237" s="166" t="s">
        <v>985</v>
      </c>
      <c r="L237" s="63"/>
      <c r="M237" s="64" t="str">
        <f>IF(L237="","-",L237/200)</f>
        <v>-</v>
      </c>
      <c r="N237" s="65">
        <f>H237*L237</f>
        <v>0</v>
      </c>
      <c r="O237" s="65">
        <f>IF(L237&lt;50,H237*L237*0.05,0)</f>
        <v>0</v>
      </c>
      <c r="P237" s="66">
        <f t="shared" si="17"/>
        <v>0</v>
      </c>
      <c r="Q237" s="67">
        <f>L237*I237</f>
        <v>0</v>
      </c>
      <c r="R237" s="67">
        <f>IF(L237&lt;50,I237*L237*0.05,0)</f>
        <v>0</v>
      </c>
      <c r="S237" s="68">
        <f t="shared" si="18"/>
        <v>0</v>
      </c>
      <c r="T237" s="69">
        <v>4</v>
      </c>
      <c r="U237" s="56" t="s">
        <v>794</v>
      </c>
      <c r="V237" s="56" t="s">
        <v>695</v>
      </c>
      <c r="W237" s="70" t="s">
        <v>850</v>
      </c>
      <c r="X237" s="71"/>
      <c r="Y237" s="72"/>
      <c r="Z237" s="72"/>
    </row>
    <row r="238" spans="1:26" s="73" customFormat="1" ht="15.6" hidden="1" customHeight="1">
      <c r="A238" s="142"/>
      <c r="B238" s="165" t="s">
        <v>358</v>
      </c>
      <c r="C238" s="143" t="s">
        <v>64</v>
      </c>
      <c r="D238" s="144" t="s">
        <v>357</v>
      </c>
      <c r="E238" s="145"/>
      <c r="F238" s="144" t="s">
        <v>136</v>
      </c>
      <c r="G238" s="146" t="s">
        <v>66</v>
      </c>
      <c r="H238" s="147">
        <f>I238/$O$8</f>
        <v>0.64970698215104983</v>
      </c>
      <c r="I238" s="148">
        <v>65</v>
      </c>
      <c r="J238" s="149">
        <v>104</v>
      </c>
      <c r="K238" s="146" t="s">
        <v>982</v>
      </c>
      <c r="L238" s="150"/>
      <c r="M238" s="151" t="str">
        <f>IF(L238="","-",L238/J238)</f>
        <v>-</v>
      </c>
      <c r="N238" s="152">
        <f>H238*L238</f>
        <v>0</v>
      </c>
      <c r="O238" s="152">
        <v>0</v>
      </c>
      <c r="P238" s="153">
        <f t="shared" si="17"/>
        <v>0</v>
      </c>
      <c r="Q238" s="154">
        <f>L238*I238</f>
        <v>0</v>
      </c>
      <c r="R238" s="154">
        <v>0</v>
      </c>
      <c r="S238" s="155">
        <f t="shared" si="18"/>
        <v>0</v>
      </c>
      <c r="T238" s="160">
        <v>4</v>
      </c>
      <c r="U238" s="143" t="s">
        <v>794</v>
      </c>
      <c r="V238" s="143" t="s">
        <v>695</v>
      </c>
      <c r="W238" s="161" t="s">
        <v>850</v>
      </c>
      <c r="X238" s="156"/>
    </row>
    <row r="239" spans="1:26" s="73" customFormat="1" ht="15.6" hidden="1" customHeight="1">
      <c r="A239" s="142"/>
      <c r="B239" s="165" t="s">
        <v>359</v>
      </c>
      <c r="C239" s="143" t="s">
        <v>64</v>
      </c>
      <c r="D239" s="144" t="s">
        <v>357</v>
      </c>
      <c r="E239" s="145"/>
      <c r="F239" s="144" t="s">
        <v>65</v>
      </c>
      <c r="G239" s="146" t="s">
        <v>66</v>
      </c>
      <c r="H239" s="147">
        <f>I239/$O$8</f>
        <v>1.9891029145855219</v>
      </c>
      <c r="I239" s="148">
        <v>199</v>
      </c>
      <c r="J239" s="149">
        <v>24</v>
      </c>
      <c r="K239" s="146" t="s">
        <v>982</v>
      </c>
      <c r="L239" s="150"/>
      <c r="M239" s="151" t="str">
        <f>IF(L239="","-",L239/J239)</f>
        <v>-</v>
      </c>
      <c r="N239" s="152">
        <f>H239*L239</f>
        <v>0</v>
      </c>
      <c r="O239" s="152">
        <v>0</v>
      </c>
      <c r="P239" s="153">
        <f t="shared" si="17"/>
        <v>0</v>
      </c>
      <c r="Q239" s="154">
        <f>L239*I239</f>
        <v>0</v>
      </c>
      <c r="R239" s="154">
        <v>0</v>
      </c>
      <c r="S239" s="155">
        <f t="shared" si="18"/>
        <v>0</v>
      </c>
      <c r="T239" s="160">
        <v>4</v>
      </c>
      <c r="U239" s="143" t="s">
        <v>794</v>
      </c>
      <c r="V239" s="143" t="s">
        <v>695</v>
      </c>
      <c r="W239" s="161" t="s">
        <v>850</v>
      </c>
      <c r="X239" s="156"/>
    </row>
    <row r="240" spans="1:26" s="73" customFormat="1" ht="15.6" customHeight="1">
      <c r="A240" s="50"/>
      <c r="B240" s="164" t="s">
        <v>360</v>
      </c>
      <c r="C240" s="56" t="s">
        <v>56</v>
      </c>
      <c r="D240" s="57" t="s">
        <v>361</v>
      </c>
      <c r="E240" s="74" t="s">
        <v>61</v>
      </c>
      <c r="F240" s="57" t="s">
        <v>62</v>
      </c>
      <c r="G240" s="59" t="s">
        <v>59</v>
      </c>
      <c r="H240" s="60">
        <v>3.37</v>
      </c>
      <c r="I240" s="61">
        <f>H240*$O$8</f>
        <v>337.15198700000002</v>
      </c>
      <c r="J240" s="62">
        <v>25</v>
      </c>
      <c r="K240" s="166" t="s">
        <v>985</v>
      </c>
      <c r="L240" s="63"/>
      <c r="M240" s="64" t="str">
        <f>IF(L240="","-",L240/200)</f>
        <v>-</v>
      </c>
      <c r="N240" s="65">
        <f>H240*L240</f>
        <v>0</v>
      </c>
      <c r="O240" s="65">
        <f>IF(L240&lt;50,H240*L240*0.05,0)</f>
        <v>0</v>
      </c>
      <c r="P240" s="66">
        <f t="shared" si="17"/>
        <v>0</v>
      </c>
      <c r="Q240" s="67">
        <f>L240*I240</f>
        <v>0</v>
      </c>
      <c r="R240" s="67">
        <f>IF(L240&lt;50,I240*L240*0.05,0)</f>
        <v>0</v>
      </c>
      <c r="S240" s="68">
        <f t="shared" si="18"/>
        <v>0</v>
      </c>
      <c r="T240" s="69">
        <v>4</v>
      </c>
      <c r="U240" s="56" t="s">
        <v>698</v>
      </c>
      <c r="V240" s="56" t="s">
        <v>814</v>
      </c>
      <c r="W240" s="70" t="s">
        <v>851</v>
      </c>
      <c r="X240" s="71"/>
      <c r="Y240" s="72"/>
      <c r="Z240" s="72"/>
    </row>
    <row r="241" spans="1:26" s="73" customFormat="1" ht="15.6" hidden="1" customHeight="1">
      <c r="A241" s="142"/>
      <c r="B241" s="165" t="s">
        <v>362</v>
      </c>
      <c r="C241" s="143" t="s">
        <v>56</v>
      </c>
      <c r="D241" s="144" t="s">
        <v>361</v>
      </c>
      <c r="E241" s="145"/>
      <c r="F241" s="144" t="s">
        <v>90</v>
      </c>
      <c r="G241" s="146" t="s">
        <v>59</v>
      </c>
      <c r="H241" s="157">
        <v>4.53</v>
      </c>
      <c r="I241" s="158">
        <f>H241*$O$8</f>
        <v>453.20430300000004</v>
      </c>
      <c r="J241" s="149">
        <v>25</v>
      </c>
      <c r="K241" s="146" t="s">
        <v>982</v>
      </c>
      <c r="L241" s="150"/>
      <c r="M241" s="151" t="str">
        <f>IF(L241="","-",L241/200)</f>
        <v>-</v>
      </c>
      <c r="N241" s="152">
        <f>H241*L241</f>
        <v>0</v>
      </c>
      <c r="O241" s="152">
        <f>IF(L241&lt;50,H241*L241*0.05,0)</f>
        <v>0</v>
      </c>
      <c r="P241" s="153">
        <f t="shared" si="17"/>
        <v>0</v>
      </c>
      <c r="Q241" s="154">
        <f>L241*I241</f>
        <v>0</v>
      </c>
      <c r="R241" s="154">
        <f>IF(L241&lt;50,I241*L241*0.05,0)</f>
        <v>0</v>
      </c>
      <c r="S241" s="155">
        <f t="shared" si="18"/>
        <v>0</v>
      </c>
      <c r="T241" s="160">
        <v>4</v>
      </c>
      <c r="U241" s="143" t="s">
        <v>698</v>
      </c>
      <c r="V241" s="143" t="s">
        <v>814</v>
      </c>
      <c r="W241" s="161" t="s">
        <v>851</v>
      </c>
      <c r="X241" s="156"/>
    </row>
    <row r="242" spans="1:26" s="73" customFormat="1" ht="15.6" hidden="1" customHeight="1">
      <c r="A242" s="142"/>
      <c r="B242" s="165" t="s">
        <v>363</v>
      </c>
      <c r="C242" s="143" t="s">
        <v>64</v>
      </c>
      <c r="D242" s="144" t="s">
        <v>361</v>
      </c>
      <c r="E242" s="145"/>
      <c r="F242" s="144" t="s">
        <v>136</v>
      </c>
      <c r="G242" s="146" t="s">
        <v>66</v>
      </c>
      <c r="H242" s="147">
        <f>I242/$O$8</f>
        <v>0.64970698215104983</v>
      </c>
      <c r="I242" s="148">
        <v>65</v>
      </c>
      <c r="J242" s="149">
        <v>104</v>
      </c>
      <c r="K242" s="146" t="s">
        <v>982</v>
      </c>
      <c r="L242" s="150"/>
      <c r="M242" s="151" t="str">
        <f>IF(L242="","-",L242/J242)</f>
        <v>-</v>
      </c>
      <c r="N242" s="152">
        <f>H242*L242</f>
        <v>0</v>
      </c>
      <c r="O242" s="152">
        <v>0</v>
      </c>
      <c r="P242" s="153">
        <f t="shared" si="17"/>
        <v>0</v>
      </c>
      <c r="Q242" s="154">
        <f>L242*I242</f>
        <v>0</v>
      </c>
      <c r="R242" s="154">
        <v>0</v>
      </c>
      <c r="S242" s="155">
        <f t="shared" si="18"/>
        <v>0</v>
      </c>
      <c r="T242" s="160">
        <v>4</v>
      </c>
      <c r="U242" s="143" t="s">
        <v>698</v>
      </c>
      <c r="V242" s="143" t="s">
        <v>814</v>
      </c>
      <c r="W242" s="161" t="s">
        <v>851</v>
      </c>
      <c r="X242" s="156"/>
    </row>
    <row r="243" spans="1:26" s="73" customFormat="1" ht="15.6" customHeight="1">
      <c r="A243" s="50"/>
      <c r="B243" s="164" t="s">
        <v>364</v>
      </c>
      <c r="C243" s="56" t="s">
        <v>64</v>
      </c>
      <c r="D243" s="57" t="s">
        <v>361</v>
      </c>
      <c r="E243" s="74" t="s">
        <v>61</v>
      </c>
      <c r="F243" s="57" t="s">
        <v>65</v>
      </c>
      <c r="G243" s="59" t="s">
        <v>66</v>
      </c>
      <c r="H243" s="75">
        <f>I243/$O$8</f>
        <v>2.0690668508502665</v>
      </c>
      <c r="I243" s="76">
        <v>207</v>
      </c>
      <c r="J243" s="62">
        <v>24</v>
      </c>
      <c r="K243" s="166" t="s">
        <v>985</v>
      </c>
      <c r="L243" s="63"/>
      <c r="M243" s="64" t="str">
        <f>IF(L243="","-",L243/J243)</f>
        <v>-</v>
      </c>
      <c r="N243" s="65">
        <f>H243*L243</f>
        <v>0</v>
      </c>
      <c r="O243" s="65">
        <v>0</v>
      </c>
      <c r="P243" s="66">
        <f t="shared" si="17"/>
        <v>0</v>
      </c>
      <c r="Q243" s="67">
        <f>L243*I243</f>
        <v>0</v>
      </c>
      <c r="R243" s="67">
        <v>0</v>
      </c>
      <c r="S243" s="68">
        <f t="shared" si="18"/>
        <v>0</v>
      </c>
      <c r="T243" s="69">
        <v>4</v>
      </c>
      <c r="U243" s="56" t="s">
        <v>698</v>
      </c>
      <c r="V243" s="56" t="s">
        <v>814</v>
      </c>
      <c r="W243" s="70" t="s">
        <v>851</v>
      </c>
      <c r="X243" s="71"/>
      <c r="Y243" s="72"/>
      <c r="Z243" s="72"/>
    </row>
    <row r="244" spans="1:26" s="73" customFormat="1" ht="15.6" customHeight="1">
      <c r="A244" s="50"/>
      <c r="B244" s="164" t="s">
        <v>979</v>
      </c>
      <c r="C244" s="56" t="s">
        <v>64</v>
      </c>
      <c r="D244" s="57" t="s">
        <v>361</v>
      </c>
      <c r="E244" s="74" t="s">
        <v>61</v>
      </c>
      <c r="F244" s="57" t="s">
        <v>65</v>
      </c>
      <c r="G244" s="59" t="s">
        <v>66</v>
      </c>
      <c r="H244" s="75">
        <f>I244/$O$8</f>
        <v>2.0690668508502665</v>
      </c>
      <c r="I244" s="76">
        <v>207</v>
      </c>
      <c r="J244" s="62">
        <v>24</v>
      </c>
      <c r="K244" s="167" t="s">
        <v>983</v>
      </c>
      <c r="L244" s="63"/>
      <c r="M244" s="64" t="str">
        <f>IF(L244="","-",L244/J244)</f>
        <v>-</v>
      </c>
      <c r="N244" s="65">
        <f>H244*L244</f>
        <v>0</v>
      </c>
      <c r="O244" s="65">
        <v>0</v>
      </c>
      <c r="P244" s="66">
        <f t="shared" ref="P244" si="21">N244+O244</f>
        <v>0</v>
      </c>
      <c r="Q244" s="67">
        <f>L244*I244</f>
        <v>0</v>
      </c>
      <c r="R244" s="67">
        <v>0</v>
      </c>
      <c r="S244" s="68">
        <f t="shared" ref="S244" si="22">Q244+R244</f>
        <v>0</v>
      </c>
      <c r="T244" s="69">
        <v>4</v>
      </c>
      <c r="U244" s="56" t="s">
        <v>698</v>
      </c>
      <c r="V244" s="56" t="s">
        <v>814</v>
      </c>
      <c r="W244" s="70" t="s">
        <v>851</v>
      </c>
      <c r="X244" s="71"/>
      <c r="Y244" s="72"/>
      <c r="Z244" s="72"/>
    </row>
    <row r="245" spans="1:26" s="73" customFormat="1" ht="15.6" hidden="1" customHeight="1">
      <c r="A245" s="142"/>
      <c r="B245" s="165" t="s">
        <v>365</v>
      </c>
      <c r="C245" s="143" t="s">
        <v>56</v>
      </c>
      <c r="D245" s="144" t="s">
        <v>366</v>
      </c>
      <c r="E245" s="145"/>
      <c r="F245" s="144" t="s">
        <v>62</v>
      </c>
      <c r="G245" s="146" t="s">
        <v>59</v>
      </c>
      <c r="H245" s="157">
        <v>4.05</v>
      </c>
      <c r="I245" s="158">
        <f>H245*$O$8</f>
        <v>405.18265500000001</v>
      </c>
      <c r="J245" s="149">
        <v>25</v>
      </c>
      <c r="K245" s="146" t="s">
        <v>982</v>
      </c>
      <c r="L245" s="150"/>
      <c r="M245" s="151" t="str">
        <f>IF(L245="","-",L245/200)</f>
        <v>-</v>
      </c>
      <c r="N245" s="152">
        <f>H245*L245</f>
        <v>0</v>
      </c>
      <c r="O245" s="152">
        <f>IF(L245&lt;50,H245*L245*0.05,0)</f>
        <v>0</v>
      </c>
      <c r="P245" s="153">
        <f t="shared" si="17"/>
        <v>0</v>
      </c>
      <c r="Q245" s="154">
        <f>L245*I245</f>
        <v>0</v>
      </c>
      <c r="R245" s="154">
        <f>IF(L245&lt;50,I245*L245*0.05,0)</f>
        <v>0</v>
      </c>
      <c r="S245" s="155">
        <f t="shared" si="18"/>
        <v>0</v>
      </c>
      <c r="T245" s="160">
        <v>4</v>
      </c>
      <c r="U245" s="143" t="s">
        <v>698</v>
      </c>
      <c r="V245" s="143" t="s">
        <v>852</v>
      </c>
      <c r="W245" s="161" t="s">
        <v>853</v>
      </c>
      <c r="X245" s="156"/>
    </row>
    <row r="246" spans="1:26" s="73" customFormat="1" ht="15.6" customHeight="1">
      <c r="A246" s="50"/>
      <c r="B246" s="217" t="s">
        <v>367</v>
      </c>
      <c r="C246" s="56" t="s">
        <v>64</v>
      </c>
      <c r="D246" s="57" t="s">
        <v>366</v>
      </c>
      <c r="E246" s="58"/>
      <c r="F246" s="57" t="s">
        <v>98</v>
      </c>
      <c r="G246" s="59" t="s">
        <v>59</v>
      </c>
      <c r="H246" s="75">
        <f>I246/$O$8</f>
        <v>3.5883816398804136</v>
      </c>
      <c r="I246" s="76">
        <v>359</v>
      </c>
      <c r="J246" s="62">
        <v>30</v>
      </c>
      <c r="K246" s="166" t="s">
        <v>985</v>
      </c>
      <c r="L246" s="63"/>
      <c r="M246" s="64" t="str">
        <f>IF(L246="","-",L246/J246)</f>
        <v>-</v>
      </c>
      <c r="N246" s="65">
        <f>H246*L246</f>
        <v>0</v>
      </c>
      <c r="O246" s="65">
        <v>0</v>
      </c>
      <c r="P246" s="66">
        <f t="shared" si="17"/>
        <v>0</v>
      </c>
      <c r="Q246" s="67">
        <f>L246*I246</f>
        <v>0</v>
      </c>
      <c r="R246" s="67">
        <v>0</v>
      </c>
      <c r="S246" s="68">
        <f t="shared" si="18"/>
        <v>0</v>
      </c>
      <c r="T246" s="69">
        <v>4</v>
      </c>
      <c r="U246" s="56" t="s">
        <v>698</v>
      </c>
      <c r="V246" s="56" t="s">
        <v>852</v>
      </c>
      <c r="W246" s="70" t="s">
        <v>853</v>
      </c>
      <c r="X246" s="71"/>
      <c r="Y246" s="72"/>
      <c r="Z246" s="72"/>
    </row>
    <row r="247" spans="1:26" s="73" customFormat="1" ht="15.6" hidden="1" customHeight="1">
      <c r="A247" s="142"/>
      <c r="B247" s="165" t="s">
        <v>368</v>
      </c>
      <c r="C247" s="143" t="s">
        <v>64</v>
      </c>
      <c r="D247" s="144" t="s">
        <v>369</v>
      </c>
      <c r="E247" s="145"/>
      <c r="F247" s="144" t="s">
        <v>58</v>
      </c>
      <c r="G247" s="146" t="s">
        <v>66</v>
      </c>
      <c r="H247" s="147">
        <f>I247/$O$8</f>
        <v>2.3489406277768725</v>
      </c>
      <c r="I247" s="148">
        <v>235</v>
      </c>
      <c r="J247" s="149">
        <v>25</v>
      </c>
      <c r="K247" s="146" t="s">
        <v>982</v>
      </c>
      <c r="L247" s="150"/>
      <c r="M247" s="151" t="str">
        <f>IF(L247="","-",L247/200)</f>
        <v>-</v>
      </c>
      <c r="N247" s="152">
        <f>H247*L247</f>
        <v>0</v>
      </c>
      <c r="O247" s="152">
        <f>IF(L247&lt;50,H247*L247*0.05,0)</f>
        <v>0</v>
      </c>
      <c r="P247" s="153">
        <f t="shared" si="17"/>
        <v>0</v>
      </c>
      <c r="Q247" s="154">
        <f>L247*I247</f>
        <v>0</v>
      </c>
      <c r="R247" s="154">
        <f>IF(L247&lt;50,I247*L247*0.05,0)</f>
        <v>0</v>
      </c>
      <c r="S247" s="155">
        <f t="shared" si="18"/>
        <v>0</v>
      </c>
      <c r="T247" s="160">
        <v>4</v>
      </c>
      <c r="U247" s="143" t="s">
        <v>698</v>
      </c>
      <c r="V247" s="143" t="s">
        <v>854</v>
      </c>
      <c r="W247" s="161" t="s">
        <v>855</v>
      </c>
      <c r="X247" s="156"/>
    </row>
    <row r="248" spans="1:26" s="73" customFormat="1" ht="15.6" customHeight="1">
      <c r="A248" s="50"/>
      <c r="B248" s="164" t="s">
        <v>370</v>
      </c>
      <c r="C248" s="56" t="s">
        <v>56</v>
      </c>
      <c r="D248" s="57" t="s">
        <v>369</v>
      </c>
      <c r="E248" s="74" t="s">
        <v>162</v>
      </c>
      <c r="F248" s="57" t="s">
        <v>62</v>
      </c>
      <c r="G248" s="59" t="s">
        <v>59</v>
      </c>
      <c r="H248" s="60">
        <v>4.25</v>
      </c>
      <c r="I248" s="61">
        <f>H248*$O$8</f>
        <v>425.19167500000003</v>
      </c>
      <c r="J248" s="62">
        <v>25</v>
      </c>
      <c r="K248" s="166" t="s">
        <v>985</v>
      </c>
      <c r="L248" s="63"/>
      <c r="M248" s="64" t="str">
        <f>IF(L248="","-",L248/200)</f>
        <v>-</v>
      </c>
      <c r="N248" s="65">
        <f>H248*L248</f>
        <v>0</v>
      </c>
      <c r="O248" s="65">
        <f>IF(L248&lt;50,H248*L248*0.05,0)</f>
        <v>0</v>
      </c>
      <c r="P248" s="66">
        <f t="shared" si="17"/>
        <v>0</v>
      </c>
      <c r="Q248" s="67">
        <f>L248*I248</f>
        <v>0</v>
      </c>
      <c r="R248" s="67">
        <f>IF(L248&lt;50,I248*L248*0.05,0)</f>
        <v>0</v>
      </c>
      <c r="S248" s="68">
        <f t="shared" si="18"/>
        <v>0</v>
      </c>
      <c r="T248" s="69">
        <v>4</v>
      </c>
      <c r="U248" s="56" t="s">
        <v>698</v>
      </c>
      <c r="V248" s="56" t="s">
        <v>854</v>
      </c>
      <c r="W248" s="70" t="s">
        <v>855</v>
      </c>
      <c r="X248" s="71"/>
      <c r="Y248" s="72"/>
      <c r="Z248" s="72"/>
    </row>
    <row r="249" spans="1:26" s="73" customFormat="1" ht="15.6" customHeight="1">
      <c r="A249" s="142"/>
      <c r="B249" s="164" t="s">
        <v>371</v>
      </c>
      <c r="C249" s="56" t="s">
        <v>56</v>
      </c>
      <c r="D249" s="57" t="s">
        <v>369</v>
      </c>
      <c r="E249" s="74" t="s">
        <v>162</v>
      </c>
      <c r="F249" s="57" t="s">
        <v>90</v>
      </c>
      <c r="G249" s="59" t="s">
        <v>59</v>
      </c>
      <c r="H249" s="60">
        <v>5.99</v>
      </c>
      <c r="I249" s="61">
        <f>H249*$O$8</f>
        <v>599.27014900000006</v>
      </c>
      <c r="J249" s="62">
        <v>25</v>
      </c>
      <c r="K249" s="166" t="s">
        <v>985</v>
      </c>
      <c r="L249" s="63"/>
      <c r="M249" s="64" t="str">
        <f>IF(L249="","-",L249/200)</f>
        <v>-</v>
      </c>
      <c r="N249" s="65">
        <f>H249*L249</f>
        <v>0</v>
      </c>
      <c r="O249" s="65">
        <f>IF(L249&lt;50,H249*L249*0.05,0)</f>
        <v>0</v>
      </c>
      <c r="P249" s="66">
        <f t="shared" si="17"/>
        <v>0</v>
      </c>
      <c r="Q249" s="67">
        <f>L249*I249</f>
        <v>0</v>
      </c>
      <c r="R249" s="67">
        <f>IF(L249&lt;50,I249*L249*0.05,0)</f>
        <v>0</v>
      </c>
      <c r="S249" s="68">
        <f t="shared" si="18"/>
        <v>0</v>
      </c>
      <c r="T249" s="69">
        <v>4</v>
      </c>
      <c r="U249" s="56" t="s">
        <v>698</v>
      </c>
      <c r="V249" s="56" t="s">
        <v>854</v>
      </c>
      <c r="W249" s="70" t="s">
        <v>855</v>
      </c>
      <c r="X249" s="156"/>
    </row>
    <row r="250" spans="1:26" s="73" customFormat="1" ht="15.6" customHeight="1">
      <c r="A250" s="50"/>
      <c r="B250" s="164" t="s">
        <v>372</v>
      </c>
      <c r="C250" s="56" t="s">
        <v>56</v>
      </c>
      <c r="D250" s="57" t="s">
        <v>369</v>
      </c>
      <c r="E250" s="74" t="s">
        <v>162</v>
      </c>
      <c r="F250" s="57" t="s">
        <v>98</v>
      </c>
      <c r="G250" s="59" t="s">
        <v>59</v>
      </c>
      <c r="H250" s="60">
        <v>4.3499999999999996</v>
      </c>
      <c r="I250" s="61">
        <f>H250*$O$8</f>
        <v>435.19618500000001</v>
      </c>
      <c r="J250" s="62">
        <v>30</v>
      </c>
      <c r="K250" s="166" t="s">
        <v>985</v>
      </c>
      <c r="L250" s="63"/>
      <c r="M250" s="64" t="str">
        <f>IF(L250="","-",L250/J250)</f>
        <v>-</v>
      </c>
      <c r="N250" s="65">
        <f>H250*L250</f>
        <v>0</v>
      </c>
      <c r="O250" s="65">
        <v>0</v>
      </c>
      <c r="P250" s="66">
        <f t="shared" si="17"/>
        <v>0</v>
      </c>
      <c r="Q250" s="67">
        <f>L250*I250</f>
        <v>0</v>
      </c>
      <c r="R250" s="67">
        <v>0</v>
      </c>
      <c r="S250" s="68">
        <f t="shared" si="18"/>
        <v>0</v>
      </c>
      <c r="T250" s="69">
        <v>4</v>
      </c>
      <c r="U250" s="56" t="s">
        <v>698</v>
      </c>
      <c r="V250" s="56" t="s">
        <v>854</v>
      </c>
      <c r="W250" s="70" t="s">
        <v>855</v>
      </c>
      <c r="X250" s="71"/>
      <c r="Y250" s="72"/>
      <c r="Z250" s="72"/>
    </row>
    <row r="251" spans="1:26" s="73" customFormat="1" ht="15.6" customHeight="1">
      <c r="A251" s="50"/>
      <c r="B251" s="164" t="s">
        <v>373</v>
      </c>
      <c r="C251" s="56" t="s">
        <v>64</v>
      </c>
      <c r="D251" s="57" t="s">
        <v>369</v>
      </c>
      <c r="E251" s="74" t="s">
        <v>162</v>
      </c>
      <c r="F251" s="57" t="s">
        <v>65</v>
      </c>
      <c r="G251" s="59" t="s">
        <v>66</v>
      </c>
      <c r="H251" s="75">
        <f>I251/$O$8</f>
        <v>2.9086881816300845</v>
      </c>
      <c r="I251" s="76">
        <v>291</v>
      </c>
      <c r="J251" s="62">
        <v>24</v>
      </c>
      <c r="K251" s="166" t="s">
        <v>985</v>
      </c>
      <c r="L251" s="63"/>
      <c r="M251" s="64" t="str">
        <f>IF(L251="","-",L251/J251)</f>
        <v>-</v>
      </c>
      <c r="N251" s="65">
        <f>H251*L251</f>
        <v>0</v>
      </c>
      <c r="O251" s="65">
        <v>0</v>
      </c>
      <c r="P251" s="66">
        <f t="shared" si="17"/>
        <v>0</v>
      </c>
      <c r="Q251" s="67">
        <f>L251*I251</f>
        <v>0</v>
      </c>
      <c r="R251" s="67">
        <v>0</v>
      </c>
      <c r="S251" s="68">
        <f t="shared" si="18"/>
        <v>0</v>
      </c>
      <c r="T251" s="69">
        <v>4</v>
      </c>
      <c r="U251" s="56" t="s">
        <v>698</v>
      </c>
      <c r="V251" s="56" t="s">
        <v>854</v>
      </c>
      <c r="W251" s="70" t="s">
        <v>855</v>
      </c>
      <c r="X251" s="71"/>
      <c r="Y251" s="72"/>
      <c r="Z251" s="72"/>
    </row>
    <row r="252" spans="1:26" s="73" customFormat="1" ht="15.6" hidden="1" customHeight="1">
      <c r="A252" s="142"/>
      <c r="B252" s="165" t="s">
        <v>374</v>
      </c>
      <c r="C252" s="143" t="s">
        <v>64</v>
      </c>
      <c r="D252" s="144" t="s">
        <v>375</v>
      </c>
      <c r="E252" s="145" t="s">
        <v>179</v>
      </c>
      <c r="F252" s="144" t="s">
        <v>132</v>
      </c>
      <c r="G252" s="146" t="s">
        <v>66</v>
      </c>
      <c r="H252" s="147">
        <f>I252/$O$8</f>
        <v>3.9882013212041367</v>
      </c>
      <c r="I252" s="148">
        <v>399</v>
      </c>
      <c r="J252" s="149">
        <v>25</v>
      </c>
      <c r="K252" s="146" t="s">
        <v>982</v>
      </c>
      <c r="L252" s="150"/>
      <c r="M252" s="151" t="str">
        <f>IF(L252="","-",L252/200)</f>
        <v>-</v>
      </c>
      <c r="N252" s="152">
        <f>H252*L252</f>
        <v>0</v>
      </c>
      <c r="O252" s="152">
        <f>IF(L252&lt;50,H252*L252*0.05,0)</f>
        <v>0</v>
      </c>
      <c r="P252" s="153">
        <f t="shared" si="17"/>
        <v>0</v>
      </c>
      <c r="Q252" s="154">
        <f>L252*I252</f>
        <v>0</v>
      </c>
      <c r="R252" s="154">
        <f>IF(L252&lt;50,I252*L252*0.05,0)</f>
        <v>0</v>
      </c>
      <c r="S252" s="155">
        <f t="shared" si="18"/>
        <v>0</v>
      </c>
      <c r="T252" s="160">
        <v>4</v>
      </c>
      <c r="U252" s="143" t="s">
        <v>698</v>
      </c>
      <c r="V252" s="143" t="s">
        <v>814</v>
      </c>
      <c r="W252" s="161" t="s">
        <v>856</v>
      </c>
      <c r="X252" s="156"/>
    </row>
    <row r="253" spans="1:26" s="73" customFormat="1" ht="15.6" hidden="1" customHeight="1">
      <c r="A253" s="142"/>
      <c r="B253" s="165" t="s">
        <v>376</v>
      </c>
      <c r="C253" s="143" t="s">
        <v>64</v>
      </c>
      <c r="D253" s="144" t="s">
        <v>375</v>
      </c>
      <c r="E253" s="145" t="s">
        <v>179</v>
      </c>
      <c r="F253" s="144" t="s">
        <v>286</v>
      </c>
      <c r="G253" s="146" t="s">
        <v>66</v>
      </c>
      <c r="H253" s="147">
        <f>I253/$O$8</f>
        <v>4.5079669069249766</v>
      </c>
      <c r="I253" s="148">
        <v>451</v>
      </c>
      <c r="J253" s="149">
        <v>25</v>
      </c>
      <c r="K253" s="146" t="s">
        <v>982</v>
      </c>
      <c r="L253" s="150"/>
      <c r="M253" s="151" t="str">
        <f>IF(L253="","-",L253/200)</f>
        <v>-</v>
      </c>
      <c r="N253" s="152">
        <f>H253*L253</f>
        <v>0</v>
      </c>
      <c r="O253" s="152">
        <f>IF(L253&lt;50,H253*L253*0.05,0)</f>
        <v>0</v>
      </c>
      <c r="P253" s="153">
        <f t="shared" si="17"/>
        <v>0</v>
      </c>
      <c r="Q253" s="154">
        <f>L253*I253</f>
        <v>0</v>
      </c>
      <c r="R253" s="154">
        <f>IF(L253&lt;50,I253*L253*0.05,0)</f>
        <v>0</v>
      </c>
      <c r="S253" s="155">
        <f t="shared" si="18"/>
        <v>0</v>
      </c>
      <c r="T253" s="160">
        <v>4</v>
      </c>
      <c r="U253" s="143" t="s">
        <v>698</v>
      </c>
      <c r="V253" s="143" t="s">
        <v>814</v>
      </c>
      <c r="W253" s="161" t="s">
        <v>856</v>
      </c>
      <c r="X253" s="156"/>
    </row>
    <row r="254" spans="1:26" s="73" customFormat="1" ht="15.6" hidden="1" customHeight="1">
      <c r="A254" s="142"/>
      <c r="B254" s="165" t="s">
        <v>377</v>
      </c>
      <c r="C254" s="143" t="s">
        <v>64</v>
      </c>
      <c r="D254" s="144" t="s">
        <v>375</v>
      </c>
      <c r="E254" s="145" t="s">
        <v>179</v>
      </c>
      <c r="F254" s="144" t="s">
        <v>90</v>
      </c>
      <c r="G254" s="146" t="s">
        <v>59</v>
      </c>
      <c r="H254" s="147">
        <f>I254/$O$8</f>
        <v>5.3275972536386087</v>
      </c>
      <c r="I254" s="148">
        <v>533</v>
      </c>
      <c r="J254" s="149">
        <v>25</v>
      </c>
      <c r="K254" s="146" t="s">
        <v>982</v>
      </c>
      <c r="L254" s="150"/>
      <c r="M254" s="151" t="str">
        <f>IF(L254="","-",L254/200)</f>
        <v>-</v>
      </c>
      <c r="N254" s="152">
        <f>H254*L254</f>
        <v>0</v>
      </c>
      <c r="O254" s="152">
        <f>IF(L254&lt;50,H254*L254*0.05,0)</f>
        <v>0</v>
      </c>
      <c r="P254" s="153">
        <f t="shared" si="17"/>
        <v>0</v>
      </c>
      <c r="Q254" s="154">
        <f>L254*I254</f>
        <v>0</v>
      </c>
      <c r="R254" s="154">
        <f>IF(L254&lt;50,I254*L254*0.05,0)</f>
        <v>0</v>
      </c>
      <c r="S254" s="155">
        <f t="shared" si="18"/>
        <v>0</v>
      </c>
      <c r="T254" s="160">
        <v>4</v>
      </c>
      <c r="U254" s="143" t="s">
        <v>698</v>
      </c>
      <c r="V254" s="143" t="s">
        <v>814</v>
      </c>
      <c r="W254" s="161" t="s">
        <v>856</v>
      </c>
      <c r="X254" s="156"/>
    </row>
    <row r="255" spans="1:26" s="73" customFormat="1" ht="15.6" hidden="1" customHeight="1">
      <c r="A255" s="142"/>
      <c r="B255" s="165" t="s">
        <v>378</v>
      </c>
      <c r="C255" s="143" t="s">
        <v>56</v>
      </c>
      <c r="D255" s="144" t="s">
        <v>375</v>
      </c>
      <c r="E255" s="145" t="s">
        <v>179</v>
      </c>
      <c r="F255" s="144" t="s">
        <v>181</v>
      </c>
      <c r="G255" s="146" t="s">
        <v>59</v>
      </c>
      <c r="H255" s="157">
        <v>2.0699999999999998</v>
      </c>
      <c r="I255" s="158">
        <f>H255*$O$8</f>
        <v>207.093357</v>
      </c>
      <c r="J255" s="149">
        <v>84</v>
      </c>
      <c r="K255" s="146" t="s">
        <v>982</v>
      </c>
      <c r="L255" s="150"/>
      <c r="M255" s="151" t="str">
        <f>IF(L255="","-",L255/J255)</f>
        <v>-</v>
      </c>
      <c r="N255" s="152">
        <f>H255*L255</f>
        <v>0</v>
      </c>
      <c r="O255" s="152">
        <v>0</v>
      </c>
      <c r="P255" s="153">
        <f t="shared" si="17"/>
        <v>0</v>
      </c>
      <c r="Q255" s="154">
        <f>L255*I255</f>
        <v>0</v>
      </c>
      <c r="R255" s="154">
        <v>0</v>
      </c>
      <c r="S255" s="155">
        <f t="shared" si="18"/>
        <v>0</v>
      </c>
      <c r="T255" s="160">
        <v>4</v>
      </c>
      <c r="U255" s="143" t="s">
        <v>698</v>
      </c>
      <c r="V255" s="143" t="s">
        <v>814</v>
      </c>
      <c r="W255" s="161" t="s">
        <v>856</v>
      </c>
      <c r="X255" s="156"/>
    </row>
    <row r="256" spans="1:26" s="73" customFormat="1" ht="15.6" customHeight="1">
      <c r="A256" s="50"/>
      <c r="B256" s="217" t="s">
        <v>379</v>
      </c>
      <c r="C256" s="56" t="s">
        <v>56</v>
      </c>
      <c r="D256" s="57" t="s">
        <v>380</v>
      </c>
      <c r="E256" s="79" t="s">
        <v>179</v>
      </c>
      <c r="F256" s="57" t="s">
        <v>65</v>
      </c>
      <c r="G256" s="59" t="s">
        <v>59</v>
      </c>
      <c r="H256" s="60">
        <v>4.1900000000000004</v>
      </c>
      <c r="I256" s="61">
        <f>H256*$O$8</f>
        <v>419.18896900000004</v>
      </c>
      <c r="J256" s="62">
        <v>40</v>
      </c>
      <c r="K256" s="166" t="s">
        <v>985</v>
      </c>
      <c r="L256" s="63"/>
      <c r="M256" s="64" t="str">
        <f>IF(L256="","-",L256/J256)</f>
        <v>-</v>
      </c>
      <c r="N256" s="65">
        <f>H256*L256</f>
        <v>0</v>
      </c>
      <c r="O256" s="65">
        <v>0</v>
      </c>
      <c r="P256" s="66">
        <f t="shared" si="17"/>
        <v>0</v>
      </c>
      <c r="Q256" s="67">
        <f>L256*I256</f>
        <v>0</v>
      </c>
      <c r="R256" s="67">
        <v>0</v>
      </c>
      <c r="S256" s="68">
        <f t="shared" si="18"/>
        <v>0</v>
      </c>
      <c r="T256" s="69" t="s">
        <v>958</v>
      </c>
      <c r="U256" s="56" t="s">
        <v>720</v>
      </c>
      <c r="V256" s="56" t="s">
        <v>695</v>
      </c>
      <c r="W256" s="70" t="s">
        <v>857</v>
      </c>
      <c r="X256" s="71"/>
      <c r="Y256" s="72"/>
      <c r="Z256" s="72"/>
    </row>
    <row r="257" spans="1:26" s="73" customFormat="1" ht="15.6" hidden="1" customHeight="1">
      <c r="A257" s="142"/>
      <c r="B257" s="165" t="s">
        <v>381</v>
      </c>
      <c r="C257" s="143" t="s">
        <v>64</v>
      </c>
      <c r="D257" s="144" t="s">
        <v>382</v>
      </c>
      <c r="E257" s="145"/>
      <c r="F257" s="144" t="s">
        <v>132</v>
      </c>
      <c r="G257" s="146" t="s">
        <v>66</v>
      </c>
      <c r="H257" s="147">
        <f>I257/$O$8</f>
        <v>2.0690668508502665</v>
      </c>
      <c r="I257" s="148">
        <v>207</v>
      </c>
      <c r="J257" s="149">
        <v>25</v>
      </c>
      <c r="K257" s="146" t="s">
        <v>982</v>
      </c>
      <c r="L257" s="150"/>
      <c r="M257" s="151" t="str">
        <f>IF(L257="","-",L257/200)</f>
        <v>-</v>
      </c>
      <c r="N257" s="152">
        <f>H257*L257</f>
        <v>0</v>
      </c>
      <c r="O257" s="152">
        <f>IF(L257&lt;50,H257*L257*0.05,0)</f>
        <v>0</v>
      </c>
      <c r="P257" s="153">
        <f t="shared" si="17"/>
        <v>0</v>
      </c>
      <c r="Q257" s="154">
        <f>L257*I257</f>
        <v>0</v>
      </c>
      <c r="R257" s="154">
        <f>IF(L257&lt;50,I257*L257*0.05,0)</f>
        <v>0</v>
      </c>
      <c r="S257" s="155">
        <f t="shared" si="18"/>
        <v>0</v>
      </c>
      <c r="T257" s="160">
        <v>4</v>
      </c>
      <c r="U257" s="143" t="s">
        <v>800</v>
      </c>
      <c r="V257" s="143" t="s">
        <v>858</v>
      </c>
      <c r="W257" s="161" t="s">
        <v>859</v>
      </c>
      <c r="X257" s="156"/>
    </row>
    <row r="258" spans="1:26" s="73" customFormat="1" ht="15.6" hidden="1" customHeight="1">
      <c r="A258" s="142"/>
      <c r="B258" s="165" t="s">
        <v>383</v>
      </c>
      <c r="C258" s="143" t="s">
        <v>56</v>
      </c>
      <c r="D258" s="144" t="s">
        <v>382</v>
      </c>
      <c r="E258" s="145" t="s">
        <v>61</v>
      </c>
      <c r="F258" s="144" t="s">
        <v>62</v>
      </c>
      <c r="G258" s="146" t="s">
        <v>59</v>
      </c>
      <c r="H258" s="157">
        <v>4.05</v>
      </c>
      <c r="I258" s="158">
        <f>H258*$O$8</f>
        <v>405.18265500000001</v>
      </c>
      <c r="J258" s="149">
        <v>25</v>
      </c>
      <c r="K258" s="146" t="s">
        <v>982</v>
      </c>
      <c r="L258" s="150"/>
      <c r="M258" s="151" t="str">
        <f>IF(L258="","-",L258/200)</f>
        <v>-</v>
      </c>
      <c r="N258" s="152">
        <f>H258*L258</f>
        <v>0</v>
      </c>
      <c r="O258" s="152">
        <f>IF(L258&lt;50,H258*L258*0.05,0)</f>
        <v>0</v>
      </c>
      <c r="P258" s="153">
        <f t="shared" si="17"/>
        <v>0</v>
      </c>
      <c r="Q258" s="154">
        <f>L258*I258</f>
        <v>0</v>
      </c>
      <c r="R258" s="154">
        <f>IF(L258&lt;50,I258*L258*0.05,0)</f>
        <v>0</v>
      </c>
      <c r="S258" s="155">
        <f t="shared" si="18"/>
        <v>0</v>
      </c>
      <c r="T258" s="160">
        <v>4</v>
      </c>
      <c r="U258" s="143" t="s">
        <v>800</v>
      </c>
      <c r="V258" s="143" t="s">
        <v>858</v>
      </c>
      <c r="W258" s="161" t="s">
        <v>859</v>
      </c>
      <c r="X258" s="156"/>
    </row>
    <row r="259" spans="1:26" s="73" customFormat="1" ht="15.6" customHeight="1">
      <c r="A259" s="50"/>
      <c r="B259" s="164" t="s">
        <v>384</v>
      </c>
      <c r="C259" s="56" t="s">
        <v>64</v>
      </c>
      <c r="D259" s="57" t="s">
        <v>382</v>
      </c>
      <c r="E259" s="74" t="s">
        <v>61</v>
      </c>
      <c r="F259" s="57" t="s">
        <v>65</v>
      </c>
      <c r="G259" s="59" t="s">
        <v>66</v>
      </c>
      <c r="H259" s="75">
        <f>I259/$O$8</f>
        <v>2.2489857074459416</v>
      </c>
      <c r="I259" s="76">
        <v>225</v>
      </c>
      <c r="J259" s="62">
        <v>24</v>
      </c>
      <c r="K259" s="166" t="s">
        <v>985</v>
      </c>
      <c r="L259" s="63"/>
      <c r="M259" s="64" t="str">
        <f>IF(L259="","-",L259/J259)</f>
        <v>-</v>
      </c>
      <c r="N259" s="65">
        <f>H259*L259</f>
        <v>0</v>
      </c>
      <c r="O259" s="65">
        <v>0</v>
      </c>
      <c r="P259" s="66">
        <f t="shared" si="17"/>
        <v>0</v>
      </c>
      <c r="Q259" s="67">
        <f>L259*I259</f>
        <v>0</v>
      </c>
      <c r="R259" s="67">
        <v>0</v>
      </c>
      <c r="S259" s="68">
        <f t="shared" si="18"/>
        <v>0</v>
      </c>
      <c r="T259" s="69">
        <v>4</v>
      </c>
      <c r="U259" s="56" t="s">
        <v>800</v>
      </c>
      <c r="V259" s="56" t="s">
        <v>858</v>
      </c>
      <c r="W259" s="70" t="s">
        <v>859</v>
      </c>
      <c r="X259" s="71"/>
      <c r="Y259" s="72"/>
      <c r="Z259" s="72"/>
    </row>
    <row r="260" spans="1:26" s="73" customFormat="1" ht="15.6" customHeight="1">
      <c r="A260" s="50"/>
      <c r="B260" s="164" t="s">
        <v>385</v>
      </c>
      <c r="C260" s="56" t="s">
        <v>56</v>
      </c>
      <c r="D260" s="57" t="s">
        <v>382</v>
      </c>
      <c r="E260" s="74" t="s">
        <v>61</v>
      </c>
      <c r="F260" s="57" t="s">
        <v>65</v>
      </c>
      <c r="G260" s="59" t="s">
        <v>59</v>
      </c>
      <c r="H260" s="60">
        <v>3.59</v>
      </c>
      <c r="I260" s="61">
        <f>H260*$O$8</f>
        <v>359.16190899999998</v>
      </c>
      <c r="J260" s="62">
        <v>40</v>
      </c>
      <c r="K260" s="166" t="s">
        <v>985</v>
      </c>
      <c r="L260" s="63"/>
      <c r="M260" s="64" t="str">
        <f>IF(L260="","-",L260/J260)</f>
        <v>-</v>
      </c>
      <c r="N260" s="65">
        <f>H260*L260</f>
        <v>0</v>
      </c>
      <c r="O260" s="65">
        <v>0</v>
      </c>
      <c r="P260" s="66">
        <f t="shared" si="17"/>
        <v>0</v>
      </c>
      <c r="Q260" s="67">
        <f>L260*I260</f>
        <v>0</v>
      </c>
      <c r="R260" s="67">
        <v>0</v>
      </c>
      <c r="S260" s="68">
        <f t="shared" si="18"/>
        <v>0</v>
      </c>
      <c r="T260" s="69">
        <v>4</v>
      </c>
      <c r="U260" s="56" t="s">
        <v>800</v>
      </c>
      <c r="V260" s="56" t="s">
        <v>858</v>
      </c>
      <c r="W260" s="70" t="s">
        <v>859</v>
      </c>
      <c r="X260" s="71"/>
      <c r="Y260" s="72"/>
      <c r="Z260" s="72"/>
    </row>
    <row r="261" spans="1:26" s="73" customFormat="1" ht="15.6" customHeight="1">
      <c r="A261" s="50"/>
      <c r="B261" s="217" t="s">
        <v>386</v>
      </c>
      <c r="C261" s="56" t="s">
        <v>64</v>
      </c>
      <c r="D261" s="57" t="s">
        <v>387</v>
      </c>
      <c r="E261" s="58"/>
      <c r="F261" s="57" t="s">
        <v>136</v>
      </c>
      <c r="G261" s="59" t="s">
        <v>66</v>
      </c>
      <c r="H261" s="75">
        <f>I261/$O$8</f>
        <v>0.64970698215104983</v>
      </c>
      <c r="I261" s="76">
        <v>65</v>
      </c>
      <c r="J261" s="62">
        <v>104</v>
      </c>
      <c r="K261" s="168" t="s">
        <v>984</v>
      </c>
      <c r="L261" s="63"/>
      <c r="M261" s="64" t="str">
        <f>IF(L261="","-",L261/J261)</f>
        <v>-</v>
      </c>
      <c r="N261" s="65">
        <f>H261*L261</f>
        <v>0</v>
      </c>
      <c r="O261" s="65">
        <v>0</v>
      </c>
      <c r="P261" s="66">
        <f t="shared" si="17"/>
        <v>0</v>
      </c>
      <c r="Q261" s="67">
        <f>L261*I261</f>
        <v>0</v>
      </c>
      <c r="R261" s="67">
        <v>0</v>
      </c>
      <c r="S261" s="68">
        <f t="shared" si="18"/>
        <v>0</v>
      </c>
      <c r="T261" s="69">
        <v>4</v>
      </c>
      <c r="U261" s="56" t="s">
        <v>715</v>
      </c>
      <c r="V261" s="56" t="s">
        <v>860</v>
      </c>
      <c r="W261" s="70" t="s">
        <v>861</v>
      </c>
      <c r="X261" s="71"/>
      <c r="Y261" s="72"/>
      <c r="Z261" s="72"/>
    </row>
    <row r="262" spans="1:26" s="73" customFormat="1" ht="15.6" hidden="1" customHeight="1">
      <c r="A262" s="142"/>
      <c r="B262" s="165" t="s">
        <v>388</v>
      </c>
      <c r="C262" s="143" t="s">
        <v>64</v>
      </c>
      <c r="D262" s="144" t="s">
        <v>387</v>
      </c>
      <c r="E262" s="145"/>
      <c r="F262" s="144" t="s">
        <v>65</v>
      </c>
      <c r="G262" s="146" t="s">
        <v>66</v>
      </c>
      <c r="H262" s="147">
        <f>I262/$O$8</f>
        <v>2.2489857074459416</v>
      </c>
      <c r="I262" s="148">
        <v>225</v>
      </c>
      <c r="J262" s="149">
        <v>24</v>
      </c>
      <c r="K262" s="146" t="s">
        <v>982</v>
      </c>
      <c r="L262" s="150"/>
      <c r="M262" s="151" t="str">
        <f>IF(L262="","-",L262/J262)</f>
        <v>-</v>
      </c>
      <c r="N262" s="152">
        <f>H262*L262</f>
        <v>0</v>
      </c>
      <c r="O262" s="152">
        <v>0</v>
      </c>
      <c r="P262" s="153">
        <f t="shared" si="17"/>
        <v>0</v>
      </c>
      <c r="Q262" s="154">
        <f>L262*I262</f>
        <v>0</v>
      </c>
      <c r="R262" s="154">
        <v>0</v>
      </c>
      <c r="S262" s="155">
        <f t="shared" si="18"/>
        <v>0</v>
      </c>
      <c r="T262" s="160">
        <v>4</v>
      </c>
      <c r="U262" s="143" t="s">
        <v>715</v>
      </c>
      <c r="V262" s="143" t="s">
        <v>860</v>
      </c>
      <c r="W262" s="161" t="s">
        <v>861</v>
      </c>
      <c r="X262" s="156"/>
    </row>
    <row r="263" spans="1:26" s="73" customFormat="1" ht="15.6" hidden="1" customHeight="1">
      <c r="A263" s="142"/>
      <c r="B263" s="165" t="s">
        <v>389</v>
      </c>
      <c r="C263" s="143" t="s">
        <v>64</v>
      </c>
      <c r="D263" s="144" t="s">
        <v>390</v>
      </c>
      <c r="E263" s="145"/>
      <c r="F263" s="144" t="s">
        <v>136</v>
      </c>
      <c r="G263" s="146" t="s">
        <v>66</v>
      </c>
      <c r="H263" s="147">
        <f>I263/$O$8</f>
        <v>0.64970698215104983</v>
      </c>
      <c r="I263" s="148">
        <v>65</v>
      </c>
      <c r="J263" s="149">
        <v>104</v>
      </c>
      <c r="K263" s="146" t="s">
        <v>982</v>
      </c>
      <c r="L263" s="150"/>
      <c r="M263" s="151" t="str">
        <f>IF(L263="","-",L263/J263)</f>
        <v>-</v>
      </c>
      <c r="N263" s="152">
        <f>H263*L263</f>
        <v>0</v>
      </c>
      <c r="O263" s="152">
        <v>0</v>
      </c>
      <c r="P263" s="153">
        <f t="shared" si="17"/>
        <v>0</v>
      </c>
      <c r="Q263" s="154">
        <f>L263*I263</f>
        <v>0</v>
      </c>
      <c r="R263" s="154">
        <v>0</v>
      </c>
      <c r="S263" s="155">
        <f t="shared" si="18"/>
        <v>0</v>
      </c>
      <c r="T263" s="160">
        <v>4</v>
      </c>
      <c r="U263" s="143" t="s">
        <v>715</v>
      </c>
      <c r="V263" s="143" t="s">
        <v>764</v>
      </c>
      <c r="W263" s="161" t="s">
        <v>862</v>
      </c>
      <c r="X263" s="156"/>
    </row>
    <row r="264" spans="1:26" s="73" customFormat="1" ht="15.6" hidden="1" customHeight="1">
      <c r="A264" s="142"/>
      <c r="B264" s="165" t="s">
        <v>391</v>
      </c>
      <c r="C264" s="143" t="s">
        <v>64</v>
      </c>
      <c r="D264" s="144" t="s">
        <v>390</v>
      </c>
      <c r="E264" s="145"/>
      <c r="F264" s="144" t="s">
        <v>65</v>
      </c>
      <c r="G264" s="146" t="s">
        <v>66</v>
      </c>
      <c r="H264" s="147">
        <f>I264/$O$8</f>
        <v>2.2489857074459416</v>
      </c>
      <c r="I264" s="148">
        <v>225</v>
      </c>
      <c r="J264" s="149">
        <v>24</v>
      </c>
      <c r="K264" s="146" t="s">
        <v>982</v>
      </c>
      <c r="L264" s="150"/>
      <c r="M264" s="151" t="str">
        <f>IF(L264="","-",L264/J264)</f>
        <v>-</v>
      </c>
      <c r="N264" s="152">
        <f>H264*L264</f>
        <v>0</v>
      </c>
      <c r="O264" s="152">
        <v>0</v>
      </c>
      <c r="P264" s="153">
        <f t="shared" si="17"/>
        <v>0</v>
      </c>
      <c r="Q264" s="154">
        <f>L264*I264</f>
        <v>0</v>
      </c>
      <c r="R264" s="154">
        <v>0</v>
      </c>
      <c r="S264" s="155">
        <f t="shared" si="18"/>
        <v>0</v>
      </c>
      <c r="T264" s="160">
        <v>4</v>
      </c>
      <c r="U264" s="143" t="s">
        <v>715</v>
      </c>
      <c r="V264" s="143" t="s">
        <v>764</v>
      </c>
      <c r="W264" s="161" t="s">
        <v>862</v>
      </c>
      <c r="X264" s="156"/>
    </row>
    <row r="265" spans="1:26" s="73" customFormat="1" ht="15.6" hidden="1" customHeight="1">
      <c r="A265" s="142"/>
      <c r="B265" s="165" t="s">
        <v>392</v>
      </c>
      <c r="C265" s="143" t="s">
        <v>64</v>
      </c>
      <c r="D265" s="144" t="s">
        <v>393</v>
      </c>
      <c r="E265" s="145"/>
      <c r="F265" s="144" t="s">
        <v>136</v>
      </c>
      <c r="G265" s="146" t="s">
        <v>66</v>
      </c>
      <c r="H265" s="147">
        <f>I265/$O$8</f>
        <v>0.64970698215104983</v>
      </c>
      <c r="I265" s="148">
        <v>65</v>
      </c>
      <c r="J265" s="149">
        <v>104</v>
      </c>
      <c r="K265" s="146" t="s">
        <v>982</v>
      </c>
      <c r="L265" s="150"/>
      <c r="M265" s="151" t="str">
        <f>IF(L265="","-",L265/J265)</f>
        <v>-</v>
      </c>
      <c r="N265" s="152">
        <f>H265*L265</f>
        <v>0</v>
      </c>
      <c r="O265" s="152">
        <v>0</v>
      </c>
      <c r="P265" s="153">
        <f t="shared" si="17"/>
        <v>0</v>
      </c>
      <c r="Q265" s="154">
        <f>L265*I265</f>
        <v>0</v>
      </c>
      <c r="R265" s="154">
        <v>0</v>
      </c>
      <c r="S265" s="155">
        <f t="shared" si="18"/>
        <v>0</v>
      </c>
      <c r="T265" s="160">
        <v>4</v>
      </c>
      <c r="U265" s="143" t="s">
        <v>715</v>
      </c>
      <c r="V265" s="143" t="s">
        <v>863</v>
      </c>
      <c r="W265" s="161" t="s">
        <v>864</v>
      </c>
      <c r="X265" s="156"/>
    </row>
    <row r="266" spans="1:26" s="73" customFormat="1" ht="15.6" hidden="1" customHeight="1">
      <c r="A266" s="142"/>
      <c r="B266" s="165" t="s">
        <v>394</v>
      </c>
      <c r="C266" s="143" t="s">
        <v>64</v>
      </c>
      <c r="D266" s="144" t="s">
        <v>393</v>
      </c>
      <c r="E266" s="145"/>
      <c r="F266" s="144" t="s">
        <v>65</v>
      </c>
      <c r="G266" s="146" t="s">
        <v>66</v>
      </c>
      <c r="H266" s="147">
        <f>I266/$O$8</f>
        <v>2.2489857074459416</v>
      </c>
      <c r="I266" s="148">
        <v>225</v>
      </c>
      <c r="J266" s="149">
        <v>24</v>
      </c>
      <c r="K266" s="146" t="s">
        <v>982</v>
      </c>
      <c r="L266" s="150"/>
      <c r="M266" s="151" t="str">
        <f>IF(L266="","-",L266/J266)</f>
        <v>-</v>
      </c>
      <c r="N266" s="152">
        <f>H266*L266</f>
        <v>0</v>
      </c>
      <c r="O266" s="152">
        <v>0</v>
      </c>
      <c r="P266" s="153">
        <f t="shared" si="17"/>
        <v>0</v>
      </c>
      <c r="Q266" s="154">
        <f>L266*I266</f>
        <v>0</v>
      </c>
      <c r="R266" s="154">
        <v>0</v>
      </c>
      <c r="S266" s="155">
        <f t="shared" si="18"/>
        <v>0</v>
      </c>
      <c r="T266" s="160">
        <v>4</v>
      </c>
      <c r="U266" s="143" t="s">
        <v>715</v>
      </c>
      <c r="V266" s="143" t="s">
        <v>863</v>
      </c>
      <c r="W266" s="161" t="s">
        <v>864</v>
      </c>
      <c r="X266" s="156"/>
    </row>
    <row r="267" spans="1:26" s="73" customFormat="1" ht="15.6" hidden="1" customHeight="1">
      <c r="A267" s="142"/>
      <c r="B267" s="165" t="s">
        <v>395</v>
      </c>
      <c r="C267" s="143" t="s">
        <v>64</v>
      </c>
      <c r="D267" s="144" t="s">
        <v>396</v>
      </c>
      <c r="E267" s="145"/>
      <c r="F267" s="144" t="s">
        <v>136</v>
      </c>
      <c r="G267" s="146" t="s">
        <v>66</v>
      </c>
      <c r="H267" s="147">
        <f>I267/$O$8</f>
        <v>0.64970698215104983</v>
      </c>
      <c r="I267" s="148">
        <v>65</v>
      </c>
      <c r="J267" s="149">
        <v>104</v>
      </c>
      <c r="K267" s="146" t="s">
        <v>982</v>
      </c>
      <c r="L267" s="150"/>
      <c r="M267" s="151" t="str">
        <f>IF(L267="","-",L267/J267)</f>
        <v>-</v>
      </c>
      <c r="N267" s="152">
        <f>H267*L267</f>
        <v>0</v>
      </c>
      <c r="O267" s="152">
        <v>0</v>
      </c>
      <c r="P267" s="153">
        <f t="shared" si="17"/>
        <v>0</v>
      </c>
      <c r="Q267" s="154">
        <f>L267*I267</f>
        <v>0</v>
      </c>
      <c r="R267" s="154">
        <v>0</v>
      </c>
      <c r="S267" s="155">
        <f t="shared" si="18"/>
        <v>0</v>
      </c>
      <c r="T267" s="160">
        <v>4</v>
      </c>
      <c r="U267" s="143" t="s">
        <v>715</v>
      </c>
      <c r="V267" s="143" t="s">
        <v>865</v>
      </c>
      <c r="W267" s="161" t="s">
        <v>866</v>
      </c>
      <c r="X267" s="156"/>
    </row>
    <row r="268" spans="1:26" s="73" customFormat="1" ht="15.6" hidden="1" customHeight="1">
      <c r="A268" s="142"/>
      <c r="B268" s="165" t="s">
        <v>397</v>
      </c>
      <c r="C268" s="143" t="s">
        <v>64</v>
      </c>
      <c r="D268" s="144" t="s">
        <v>396</v>
      </c>
      <c r="E268" s="145"/>
      <c r="F268" s="144" t="s">
        <v>65</v>
      </c>
      <c r="G268" s="146" t="s">
        <v>66</v>
      </c>
      <c r="H268" s="147">
        <f>I268/$O$8</f>
        <v>2.2489857074459416</v>
      </c>
      <c r="I268" s="148">
        <v>225</v>
      </c>
      <c r="J268" s="149">
        <v>24</v>
      </c>
      <c r="K268" s="146" t="s">
        <v>982</v>
      </c>
      <c r="L268" s="150"/>
      <c r="M268" s="151" t="str">
        <f>IF(L268="","-",L268/J268)</f>
        <v>-</v>
      </c>
      <c r="N268" s="152">
        <f>H268*L268</f>
        <v>0</v>
      </c>
      <c r="O268" s="152">
        <v>0</v>
      </c>
      <c r="P268" s="153">
        <f t="shared" si="17"/>
        <v>0</v>
      </c>
      <c r="Q268" s="154">
        <f>L268*I268</f>
        <v>0</v>
      </c>
      <c r="R268" s="154">
        <v>0</v>
      </c>
      <c r="S268" s="155">
        <f t="shared" si="18"/>
        <v>0</v>
      </c>
      <c r="T268" s="160">
        <v>4</v>
      </c>
      <c r="U268" s="143" t="s">
        <v>715</v>
      </c>
      <c r="V268" s="143" t="s">
        <v>865</v>
      </c>
      <c r="W268" s="161" t="s">
        <v>866</v>
      </c>
      <c r="X268" s="156"/>
    </row>
    <row r="269" spans="1:26" s="73" customFormat="1" ht="15.6" hidden="1" customHeight="1">
      <c r="A269" s="142"/>
      <c r="B269" s="165" t="s">
        <v>398</v>
      </c>
      <c r="C269" s="143" t="s">
        <v>64</v>
      </c>
      <c r="D269" s="144" t="s">
        <v>399</v>
      </c>
      <c r="E269" s="145"/>
      <c r="F269" s="144" t="s">
        <v>136</v>
      </c>
      <c r="G269" s="146" t="s">
        <v>66</v>
      </c>
      <c r="H269" s="147">
        <f>I269/$O$8</f>
        <v>0.64970698215104983</v>
      </c>
      <c r="I269" s="148">
        <v>65</v>
      </c>
      <c r="J269" s="149">
        <v>104</v>
      </c>
      <c r="K269" s="146" t="s">
        <v>982</v>
      </c>
      <c r="L269" s="150"/>
      <c r="M269" s="151" t="str">
        <f>IF(L269="","-",L269/J269)</f>
        <v>-</v>
      </c>
      <c r="N269" s="152">
        <f>H269*L269</f>
        <v>0</v>
      </c>
      <c r="O269" s="152">
        <v>0</v>
      </c>
      <c r="P269" s="153">
        <f t="shared" si="17"/>
        <v>0</v>
      </c>
      <c r="Q269" s="154">
        <f>L269*I269</f>
        <v>0</v>
      </c>
      <c r="R269" s="154">
        <v>0</v>
      </c>
      <c r="S269" s="155">
        <f t="shared" si="18"/>
        <v>0</v>
      </c>
      <c r="T269" s="160" t="s">
        <v>959</v>
      </c>
      <c r="U269" s="143" t="s">
        <v>867</v>
      </c>
      <c r="V269" s="143" t="s">
        <v>695</v>
      </c>
      <c r="W269" s="161" t="s">
        <v>868</v>
      </c>
      <c r="X269" s="156"/>
    </row>
    <row r="270" spans="1:26" s="73" customFormat="1" ht="15.6" customHeight="1">
      <c r="A270" s="50"/>
      <c r="B270" s="217" t="s">
        <v>400</v>
      </c>
      <c r="C270" s="56" t="s">
        <v>64</v>
      </c>
      <c r="D270" s="57" t="s">
        <v>399</v>
      </c>
      <c r="E270" s="58"/>
      <c r="F270" s="57" t="s">
        <v>65</v>
      </c>
      <c r="G270" s="59" t="s">
        <v>66</v>
      </c>
      <c r="H270" s="75">
        <f>I270/$O$8</f>
        <v>1.5892832332617988</v>
      </c>
      <c r="I270" s="76">
        <v>159</v>
      </c>
      <c r="J270" s="62">
        <v>24</v>
      </c>
      <c r="K270" s="166" t="s">
        <v>985</v>
      </c>
      <c r="L270" s="63"/>
      <c r="M270" s="64" t="str">
        <f>IF(L270="","-",L270/J270)</f>
        <v>-</v>
      </c>
      <c r="N270" s="65">
        <f>H270*L270</f>
        <v>0</v>
      </c>
      <c r="O270" s="65">
        <v>0</v>
      </c>
      <c r="P270" s="66">
        <f t="shared" si="17"/>
        <v>0</v>
      </c>
      <c r="Q270" s="67">
        <f>L270*I270</f>
        <v>0</v>
      </c>
      <c r="R270" s="67">
        <v>0</v>
      </c>
      <c r="S270" s="68">
        <f t="shared" si="18"/>
        <v>0</v>
      </c>
      <c r="T270" s="69" t="s">
        <v>959</v>
      </c>
      <c r="U270" s="56" t="s">
        <v>867</v>
      </c>
      <c r="V270" s="56" t="s">
        <v>695</v>
      </c>
      <c r="W270" s="70" t="s">
        <v>868</v>
      </c>
      <c r="X270" s="71"/>
      <c r="Y270" s="72"/>
      <c r="Z270" s="72"/>
    </row>
    <row r="271" spans="1:26" s="73" customFormat="1" ht="15.6" hidden="1" customHeight="1">
      <c r="A271" s="142"/>
      <c r="B271" s="165" t="s">
        <v>401</v>
      </c>
      <c r="C271" s="143" t="s">
        <v>64</v>
      </c>
      <c r="D271" s="144" t="s">
        <v>402</v>
      </c>
      <c r="E271" s="145"/>
      <c r="F271" s="144" t="s">
        <v>132</v>
      </c>
      <c r="G271" s="146" t="s">
        <v>66</v>
      </c>
      <c r="H271" s="147">
        <f>I271/$O$8</f>
        <v>1.9091389783207773</v>
      </c>
      <c r="I271" s="148">
        <v>191</v>
      </c>
      <c r="J271" s="149">
        <v>25</v>
      </c>
      <c r="K271" s="146" t="s">
        <v>982</v>
      </c>
      <c r="L271" s="150"/>
      <c r="M271" s="151" t="str">
        <f>IF(L271="","-",L271/200)</f>
        <v>-</v>
      </c>
      <c r="N271" s="152">
        <f>H271*L271</f>
        <v>0</v>
      </c>
      <c r="O271" s="152">
        <f>IF(L271&lt;50,H271*L271*0.05,0)</f>
        <v>0</v>
      </c>
      <c r="P271" s="153">
        <f t="shared" si="17"/>
        <v>0</v>
      </c>
      <c r="Q271" s="154">
        <f>L271*I271</f>
        <v>0</v>
      </c>
      <c r="R271" s="154">
        <f>IF(L271&lt;50,I271*L271*0.05,0)</f>
        <v>0</v>
      </c>
      <c r="S271" s="155">
        <f t="shared" si="18"/>
        <v>0</v>
      </c>
      <c r="T271" s="160">
        <v>4</v>
      </c>
      <c r="U271" s="143" t="s">
        <v>720</v>
      </c>
      <c r="V271" s="143" t="s">
        <v>869</v>
      </c>
      <c r="W271" s="161" t="s">
        <v>870</v>
      </c>
      <c r="X271" s="156"/>
    </row>
    <row r="272" spans="1:26" s="73" customFormat="1" ht="15.6" customHeight="1">
      <c r="A272" s="50"/>
      <c r="B272" s="164" t="s">
        <v>403</v>
      </c>
      <c r="C272" s="56" t="s">
        <v>56</v>
      </c>
      <c r="D272" s="57" t="s">
        <v>402</v>
      </c>
      <c r="E272" s="58"/>
      <c r="F272" s="57" t="s">
        <v>62</v>
      </c>
      <c r="G272" s="59" t="s">
        <v>59</v>
      </c>
      <c r="H272" s="60">
        <v>3.59</v>
      </c>
      <c r="I272" s="61">
        <f>H272*$O$8</f>
        <v>359.16190899999998</v>
      </c>
      <c r="J272" s="62">
        <v>25</v>
      </c>
      <c r="K272" s="166" t="s">
        <v>985</v>
      </c>
      <c r="L272" s="63"/>
      <c r="M272" s="64" t="str">
        <f>IF(L272="","-",L272/200)</f>
        <v>-</v>
      </c>
      <c r="N272" s="65">
        <f>H272*L272</f>
        <v>0</v>
      </c>
      <c r="O272" s="65">
        <f>IF(L272&lt;50,H272*L272*0.05,0)</f>
        <v>0</v>
      </c>
      <c r="P272" s="66">
        <f t="shared" si="17"/>
        <v>0</v>
      </c>
      <c r="Q272" s="67">
        <f>L272*I272</f>
        <v>0</v>
      </c>
      <c r="R272" s="67">
        <f>IF(L272&lt;50,I272*L272*0.05,0)</f>
        <v>0</v>
      </c>
      <c r="S272" s="68">
        <f t="shared" si="18"/>
        <v>0</v>
      </c>
      <c r="T272" s="69">
        <v>4</v>
      </c>
      <c r="U272" s="56" t="s">
        <v>720</v>
      </c>
      <c r="V272" s="56" t="s">
        <v>869</v>
      </c>
      <c r="W272" s="70" t="s">
        <v>870</v>
      </c>
      <c r="X272" s="71"/>
      <c r="Y272" s="72"/>
      <c r="Z272" s="72"/>
    </row>
    <row r="273" spans="1:26" s="73" customFormat="1" ht="15.6" customHeight="1">
      <c r="A273" s="50"/>
      <c r="B273" s="164" t="s">
        <v>404</v>
      </c>
      <c r="C273" s="56" t="s">
        <v>56</v>
      </c>
      <c r="D273" s="57" t="s">
        <v>402</v>
      </c>
      <c r="E273" s="58"/>
      <c r="F273" s="57" t="s">
        <v>90</v>
      </c>
      <c r="G273" s="59" t="s">
        <v>59</v>
      </c>
      <c r="H273" s="60">
        <v>4.8999999999999995</v>
      </c>
      <c r="I273" s="61">
        <f>H273*$O$8</f>
        <v>490.22098999999997</v>
      </c>
      <c r="J273" s="62">
        <v>25</v>
      </c>
      <c r="K273" s="166" t="s">
        <v>985</v>
      </c>
      <c r="L273" s="63"/>
      <c r="M273" s="64" t="str">
        <f>IF(L273="","-",L273/200)</f>
        <v>-</v>
      </c>
      <c r="N273" s="65">
        <f>H273*L273</f>
        <v>0</v>
      </c>
      <c r="O273" s="65">
        <f>IF(L273&lt;50,H273*L273*0.05,0)</f>
        <v>0</v>
      </c>
      <c r="P273" s="66">
        <f t="shared" si="17"/>
        <v>0</v>
      </c>
      <c r="Q273" s="67">
        <f>L273*I273</f>
        <v>0</v>
      </c>
      <c r="R273" s="67">
        <f>IF(L273&lt;50,I273*L273*0.05,0)</f>
        <v>0</v>
      </c>
      <c r="S273" s="68">
        <f t="shared" si="18"/>
        <v>0</v>
      </c>
      <c r="T273" s="69">
        <v>4</v>
      </c>
      <c r="U273" s="56" t="s">
        <v>720</v>
      </c>
      <c r="V273" s="56" t="s">
        <v>869</v>
      </c>
      <c r="W273" s="70" t="s">
        <v>870</v>
      </c>
      <c r="X273" s="71"/>
      <c r="Y273" s="72"/>
      <c r="Z273" s="72"/>
    </row>
    <row r="274" spans="1:26" s="73" customFormat="1" ht="15.6" customHeight="1">
      <c r="A274" s="50"/>
      <c r="B274" s="164" t="s">
        <v>405</v>
      </c>
      <c r="C274" s="56" t="s">
        <v>56</v>
      </c>
      <c r="D274" s="57" t="s">
        <v>402</v>
      </c>
      <c r="E274" s="58"/>
      <c r="F274" s="57" t="s">
        <v>65</v>
      </c>
      <c r="G274" s="59" t="s">
        <v>59</v>
      </c>
      <c r="H274" s="60">
        <v>3.38</v>
      </c>
      <c r="I274" s="61">
        <f>H274*$O$8</f>
        <v>338.15243800000002</v>
      </c>
      <c r="J274" s="62">
        <v>40</v>
      </c>
      <c r="K274" s="167" t="s">
        <v>983</v>
      </c>
      <c r="L274" s="63"/>
      <c r="M274" s="64" t="str">
        <f>IF(L274="","-",L274/J274)</f>
        <v>-</v>
      </c>
      <c r="N274" s="65">
        <f>H274*L274</f>
        <v>0</v>
      </c>
      <c r="O274" s="65">
        <v>0</v>
      </c>
      <c r="P274" s="66">
        <f t="shared" si="17"/>
        <v>0</v>
      </c>
      <c r="Q274" s="67">
        <f>L274*I274</f>
        <v>0</v>
      </c>
      <c r="R274" s="67">
        <v>0</v>
      </c>
      <c r="S274" s="68">
        <f t="shared" si="18"/>
        <v>0</v>
      </c>
      <c r="T274" s="69">
        <v>4</v>
      </c>
      <c r="U274" s="56" t="s">
        <v>720</v>
      </c>
      <c r="V274" s="56" t="s">
        <v>869</v>
      </c>
      <c r="W274" s="70" t="s">
        <v>870</v>
      </c>
      <c r="X274" s="71"/>
      <c r="Y274" s="72"/>
      <c r="Z274" s="72"/>
    </row>
    <row r="275" spans="1:26" s="73" customFormat="1" ht="15.6" customHeight="1">
      <c r="A275" s="50"/>
      <c r="B275" s="164" t="s">
        <v>406</v>
      </c>
      <c r="C275" s="56" t="s">
        <v>56</v>
      </c>
      <c r="D275" s="57" t="s">
        <v>407</v>
      </c>
      <c r="E275" s="58"/>
      <c r="F275" s="57" t="s">
        <v>62</v>
      </c>
      <c r="G275" s="59" t="s">
        <v>59</v>
      </c>
      <c r="H275" s="60">
        <v>3.4099999999999997</v>
      </c>
      <c r="I275" s="61">
        <f>H275*$O$8</f>
        <v>341.15379100000001</v>
      </c>
      <c r="J275" s="62">
        <v>25</v>
      </c>
      <c r="K275" s="166" t="s">
        <v>985</v>
      </c>
      <c r="L275" s="63"/>
      <c r="M275" s="64" t="str">
        <f>IF(L275="","-",L275/200)</f>
        <v>-</v>
      </c>
      <c r="N275" s="65">
        <f>H275*L275</f>
        <v>0</v>
      </c>
      <c r="O275" s="65">
        <f>IF(L275&lt;50,H275*L275*0.05,0)</f>
        <v>0</v>
      </c>
      <c r="P275" s="66">
        <f t="shared" si="17"/>
        <v>0</v>
      </c>
      <c r="Q275" s="67">
        <f>L275*I275</f>
        <v>0</v>
      </c>
      <c r="R275" s="67">
        <f>IF(L275&lt;50,I275*L275*0.05,0)</f>
        <v>0</v>
      </c>
      <c r="S275" s="68">
        <f t="shared" si="18"/>
        <v>0</v>
      </c>
      <c r="T275" s="69">
        <v>4</v>
      </c>
      <c r="U275" s="56" t="s">
        <v>712</v>
      </c>
      <c r="V275" s="56" t="s">
        <v>871</v>
      </c>
      <c r="W275" s="70" t="s">
        <v>872</v>
      </c>
      <c r="X275" s="71"/>
      <c r="Y275" s="72"/>
      <c r="Z275" s="72"/>
    </row>
    <row r="276" spans="1:26" s="73" customFormat="1" ht="15.6" customHeight="1">
      <c r="A276" s="50"/>
      <c r="B276" s="164" t="s">
        <v>408</v>
      </c>
      <c r="C276" s="56" t="s">
        <v>64</v>
      </c>
      <c r="D276" s="57" t="s">
        <v>407</v>
      </c>
      <c r="E276" s="58"/>
      <c r="F276" s="57" t="s">
        <v>98</v>
      </c>
      <c r="G276" s="59" t="s">
        <v>59</v>
      </c>
      <c r="H276" s="75">
        <f>I276/$O$8</f>
        <v>3.508417703615669</v>
      </c>
      <c r="I276" s="76">
        <v>351</v>
      </c>
      <c r="J276" s="62">
        <v>30</v>
      </c>
      <c r="K276" s="166" t="s">
        <v>985</v>
      </c>
      <c r="L276" s="63"/>
      <c r="M276" s="64" t="str">
        <f>IF(L276="","-",L276/J276)</f>
        <v>-</v>
      </c>
      <c r="N276" s="65">
        <f>H276*L276</f>
        <v>0</v>
      </c>
      <c r="O276" s="65">
        <v>0</v>
      </c>
      <c r="P276" s="66">
        <f t="shared" si="17"/>
        <v>0</v>
      </c>
      <c r="Q276" s="67">
        <f>L276*I276</f>
        <v>0</v>
      </c>
      <c r="R276" s="67">
        <v>0</v>
      </c>
      <c r="S276" s="68">
        <f t="shared" si="18"/>
        <v>0</v>
      </c>
      <c r="T276" s="69">
        <v>4</v>
      </c>
      <c r="U276" s="56" t="s">
        <v>712</v>
      </c>
      <c r="V276" s="56" t="s">
        <v>871</v>
      </c>
      <c r="W276" s="70" t="s">
        <v>872</v>
      </c>
      <c r="X276" s="71"/>
      <c r="Y276" s="72"/>
      <c r="Z276" s="72"/>
    </row>
    <row r="277" spans="1:26" s="73" customFormat="1" ht="15.6" hidden="1" customHeight="1">
      <c r="A277" s="142"/>
      <c r="B277" s="165" t="s">
        <v>409</v>
      </c>
      <c r="C277" s="143" t="s">
        <v>56</v>
      </c>
      <c r="D277" s="144" t="s">
        <v>410</v>
      </c>
      <c r="E277" s="145" t="s">
        <v>162</v>
      </c>
      <c r="F277" s="144" t="s">
        <v>62</v>
      </c>
      <c r="G277" s="146" t="s">
        <v>59</v>
      </c>
      <c r="H277" s="157">
        <v>4.25</v>
      </c>
      <c r="I277" s="158">
        <f>H277*$O$8</f>
        <v>425.19167500000003</v>
      </c>
      <c r="J277" s="149">
        <v>25</v>
      </c>
      <c r="K277" s="146" t="s">
        <v>982</v>
      </c>
      <c r="L277" s="150"/>
      <c r="M277" s="151" t="str">
        <f>IF(L277="","-",L277/200)</f>
        <v>-</v>
      </c>
      <c r="N277" s="152">
        <f>H277*L277</f>
        <v>0</v>
      </c>
      <c r="O277" s="152">
        <f>IF(L277&lt;50,H277*L277*0.05,0)</f>
        <v>0</v>
      </c>
      <c r="P277" s="153">
        <f t="shared" si="17"/>
        <v>0</v>
      </c>
      <c r="Q277" s="154">
        <f>L277*I277</f>
        <v>0</v>
      </c>
      <c r="R277" s="154">
        <f>IF(L277&lt;50,I277*L277*0.05,0)</f>
        <v>0</v>
      </c>
      <c r="S277" s="155">
        <f t="shared" si="18"/>
        <v>0</v>
      </c>
      <c r="T277" s="160">
        <v>4</v>
      </c>
      <c r="U277" s="143" t="s">
        <v>724</v>
      </c>
      <c r="V277" s="143" t="s">
        <v>873</v>
      </c>
      <c r="W277" s="161" t="s">
        <v>874</v>
      </c>
      <c r="X277" s="156"/>
    </row>
    <row r="278" spans="1:26" s="73" customFormat="1" ht="15.6" customHeight="1">
      <c r="A278" s="50"/>
      <c r="B278" s="164" t="s">
        <v>411</v>
      </c>
      <c r="C278" s="56" t="s">
        <v>56</v>
      </c>
      <c r="D278" s="57" t="s">
        <v>410</v>
      </c>
      <c r="E278" s="74" t="s">
        <v>162</v>
      </c>
      <c r="F278" s="57" t="s">
        <v>65</v>
      </c>
      <c r="G278" s="59" t="s">
        <v>59</v>
      </c>
      <c r="H278" s="60">
        <v>3.59</v>
      </c>
      <c r="I278" s="61">
        <f>H278*$O$8</f>
        <v>359.16190899999998</v>
      </c>
      <c r="J278" s="62">
        <v>40</v>
      </c>
      <c r="K278" s="168" t="s">
        <v>984</v>
      </c>
      <c r="L278" s="63"/>
      <c r="M278" s="64" t="str">
        <f>IF(L278="","-",L278/J278)</f>
        <v>-</v>
      </c>
      <c r="N278" s="65">
        <f>H278*L278</f>
        <v>0</v>
      </c>
      <c r="O278" s="65">
        <v>0</v>
      </c>
      <c r="P278" s="66">
        <f t="shared" si="17"/>
        <v>0</v>
      </c>
      <c r="Q278" s="67">
        <f>L278*I278</f>
        <v>0</v>
      </c>
      <c r="R278" s="67">
        <v>0</v>
      </c>
      <c r="S278" s="68">
        <f t="shared" si="18"/>
        <v>0</v>
      </c>
      <c r="T278" s="69">
        <v>4</v>
      </c>
      <c r="U278" s="56" t="s">
        <v>724</v>
      </c>
      <c r="V278" s="56" t="s">
        <v>873</v>
      </c>
      <c r="W278" s="70" t="s">
        <v>874</v>
      </c>
      <c r="X278" s="71"/>
      <c r="Y278" s="72"/>
      <c r="Z278" s="72"/>
    </row>
    <row r="279" spans="1:26" s="73" customFormat="1" ht="15.6" customHeight="1">
      <c r="A279" s="50"/>
      <c r="B279" s="217" t="s">
        <v>412</v>
      </c>
      <c r="C279" s="56" t="s">
        <v>56</v>
      </c>
      <c r="D279" s="57" t="s">
        <v>413</v>
      </c>
      <c r="E279" s="58"/>
      <c r="F279" s="57" t="s">
        <v>62</v>
      </c>
      <c r="G279" s="59" t="s">
        <v>59</v>
      </c>
      <c r="H279" s="60">
        <v>4</v>
      </c>
      <c r="I279" s="61">
        <f>H279*$O$8</f>
        <v>400.18040000000002</v>
      </c>
      <c r="J279" s="62">
        <v>25</v>
      </c>
      <c r="K279" s="168" t="s">
        <v>984</v>
      </c>
      <c r="L279" s="63"/>
      <c r="M279" s="64" t="str">
        <f>IF(L279="","-",L279/200)</f>
        <v>-</v>
      </c>
      <c r="N279" s="65">
        <f>H279*L279</f>
        <v>0</v>
      </c>
      <c r="O279" s="65">
        <f>IF(L279&lt;50,H279*L279*0.05,0)</f>
        <v>0</v>
      </c>
      <c r="P279" s="66">
        <f t="shared" si="17"/>
        <v>0</v>
      </c>
      <c r="Q279" s="67">
        <f>L279*I279</f>
        <v>0</v>
      </c>
      <c r="R279" s="67">
        <f>IF(L279&lt;50,I279*L279*0.05,0)</f>
        <v>0</v>
      </c>
      <c r="S279" s="68">
        <f t="shared" si="18"/>
        <v>0</v>
      </c>
      <c r="T279" s="69" t="s">
        <v>958</v>
      </c>
      <c r="U279" s="56" t="s">
        <v>724</v>
      </c>
      <c r="V279" s="56" t="s">
        <v>875</v>
      </c>
      <c r="W279" s="70" t="s">
        <v>876</v>
      </c>
      <c r="X279" s="71"/>
      <c r="Y279" s="72"/>
      <c r="Z279" s="72"/>
    </row>
    <row r="280" spans="1:26" s="73" customFormat="1" ht="15.6" hidden="1" customHeight="1">
      <c r="A280" s="142"/>
      <c r="B280" s="165" t="s">
        <v>414</v>
      </c>
      <c r="C280" s="143" t="s">
        <v>56</v>
      </c>
      <c r="D280" s="144" t="s">
        <v>413</v>
      </c>
      <c r="E280" s="145"/>
      <c r="F280" s="144" t="s">
        <v>65</v>
      </c>
      <c r="G280" s="146" t="s">
        <v>59</v>
      </c>
      <c r="H280" s="157">
        <v>3.38</v>
      </c>
      <c r="I280" s="158">
        <f>H280*$O$8</f>
        <v>338.15243800000002</v>
      </c>
      <c r="J280" s="149">
        <v>40</v>
      </c>
      <c r="K280" s="146" t="s">
        <v>982</v>
      </c>
      <c r="L280" s="150"/>
      <c r="M280" s="151" t="str">
        <f>IF(L280="","-",L280/J280)</f>
        <v>-</v>
      </c>
      <c r="N280" s="152">
        <f>H280*L280</f>
        <v>0</v>
      </c>
      <c r="O280" s="152">
        <v>0</v>
      </c>
      <c r="P280" s="153">
        <f t="shared" si="17"/>
        <v>0</v>
      </c>
      <c r="Q280" s="154">
        <f>L280*I280</f>
        <v>0</v>
      </c>
      <c r="R280" s="154">
        <v>0</v>
      </c>
      <c r="S280" s="155">
        <f t="shared" si="18"/>
        <v>0</v>
      </c>
      <c r="T280" s="160" t="s">
        <v>958</v>
      </c>
      <c r="U280" s="143" t="s">
        <v>724</v>
      </c>
      <c r="V280" s="143" t="s">
        <v>875</v>
      </c>
      <c r="W280" s="161" t="s">
        <v>876</v>
      </c>
      <c r="X280" s="156"/>
    </row>
    <row r="281" spans="1:26" s="73" customFormat="1" ht="15.6" customHeight="1">
      <c r="A281" s="50"/>
      <c r="B281" s="217" t="s">
        <v>415</v>
      </c>
      <c r="C281" s="56" t="s">
        <v>64</v>
      </c>
      <c r="D281" s="57" t="s">
        <v>416</v>
      </c>
      <c r="E281" s="58"/>
      <c r="F281" s="57" t="s">
        <v>98</v>
      </c>
      <c r="G281" s="59" t="s">
        <v>59</v>
      </c>
      <c r="H281" s="75">
        <f>I281/$O$8</f>
        <v>3.9882013212041367</v>
      </c>
      <c r="I281" s="76">
        <v>399</v>
      </c>
      <c r="J281" s="62">
        <v>30</v>
      </c>
      <c r="K281" s="166" t="s">
        <v>985</v>
      </c>
      <c r="L281" s="63"/>
      <c r="M281" s="64" t="str">
        <f>IF(L281="","-",L281/J281)</f>
        <v>-</v>
      </c>
      <c r="N281" s="65">
        <f>H281*L281</f>
        <v>0</v>
      </c>
      <c r="O281" s="65">
        <v>0</v>
      </c>
      <c r="P281" s="66">
        <f t="shared" si="17"/>
        <v>0</v>
      </c>
      <c r="Q281" s="67">
        <f>L281*I281</f>
        <v>0</v>
      </c>
      <c r="R281" s="67">
        <v>0</v>
      </c>
      <c r="S281" s="68">
        <f t="shared" si="18"/>
        <v>0</v>
      </c>
      <c r="T281" s="69">
        <v>4</v>
      </c>
      <c r="U281" s="56" t="s">
        <v>778</v>
      </c>
      <c r="V281" s="56" t="s">
        <v>877</v>
      </c>
      <c r="W281" s="70" t="s">
        <v>878</v>
      </c>
      <c r="X281" s="71"/>
      <c r="Y281" s="72"/>
      <c r="Z281" s="72"/>
    </row>
    <row r="282" spans="1:26" s="73" customFormat="1" ht="15.6" customHeight="1">
      <c r="A282" s="50"/>
      <c r="B282" s="164" t="s">
        <v>417</v>
      </c>
      <c r="C282" s="56" t="s">
        <v>56</v>
      </c>
      <c r="D282" s="57" t="s">
        <v>418</v>
      </c>
      <c r="E282" s="74" t="s">
        <v>61</v>
      </c>
      <c r="F282" s="57" t="s">
        <v>62</v>
      </c>
      <c r="G282" s="59" t="s">
        <v>59</v>
      </c>
      <c r="H282" s="60">
        <v>3.29</v>
      </c>
      <c r="I282" s="61">
        <f>H282*$O$8</f>
        <v>329.14837900000003</v>
      </c>
      <c r="J282" s="62">
        <v>25</v>
      </c>
      <c r="K282" s="166" t="s">
        <v>985</v>
      </c>
      <c r="L282" s="63"/>
      <c r="M282" s="64" t="str">
        <f>IF(L282="","-",L282/200)</f>
        <v>-</v>
      </c>
      <c r="N282" s="65">
        <f>H282*L282</f>
        <v>0</v>
      </c>
      <c r="O282" s="65">
        <f>IF(L282&lt;50,H282*L282*0.05,0)</f>
        <v>0</v>
      </c>
      <c r="P282" s="66">
        <f t="shared" si="17"/>
        <v>0</v>
      </c>
      <c r="Q282" s="67">
        <f>L282*I282</f>
        <v>0</v>
      </c>
      <c r="R282" s="67">
        <f>IF(L282&lt;50,I282*L282*0.05,0)</f>
        <v>0</v>
      </c>
      <c r="S282" s="68">
        <f t="shared" si="18"/>
        <v>0</v>
      </c>
      <c r="T282" s="69">
        <v>4</v>
      </c>
      <c r="U282" s="56" t="s">
        <v>724</v>
      </c>
      <c r="V282" s="56" t="s">
        <v>879</v>
      </c>
      <c r="W282" s="70" t="s">
        <v>880</v>
      </c>
      <c r="X282" s="71"/>
      <c r="Y282" s="72"/>
      <c r="Z282" s="72"/>
    </row>
    <row r="283" spans="1:26" s="73" customFormat="1" ht="15.6" hidden="1" customHeight="1">
      <c r="A283" s="142"/>
      <c r="B283" s="165" t="s">
        <v>419</v>
      </c>
      <c r="C283" s="143" t="s">
        <v>64</v>
      </c>
      <c r="D283" s="144" t="s">
        <v>418</v>
      </c>
      <c r="E283" s="145" t="s">
        <v>61</v>
      </c>
      <c r="F283" s="144" t="s">
        <v>134</v>
      </c>
      <c r="G283" s="146" t="s">
        <v>66</v>
      </c>
      <c r="H283" s="147">
        <f>I283/$O$8</f>
        <v>2.2489857074459416</v>
      </c>
      <c r="I283" s="148">
        <v>225</v>
      </c>
      <c r="J283" s="149">
        <v>25</v>
      </c>
      <c r="K283" s="146" t="s">
        <v>982</v>
      </c>
      <c r="L283" s="150"/>
      <c r="M283" s="151" t="str">
        <f>IF(L283="","-",L283/200)</f>
        <v>-</v>
      </c>
      <c r="N283" s="152">
        <f>H283*L283</f>
        <v>0</v>
      </c>
      <c r="O283" s="152">
        <f>IF(L283&lt;50,H283*L283*0.05,0)</f>
        <v>0</v>
      </c>
      <c r="P283" s="153">
        <f t="shared" si="17"/>
        <v>0</v>
      </c>
      <c r="Q283" s="154">
        <f>L283*I283</f>
        <v>0</v>
      </c>
      <c r="R283" s="154">
        <f>IF(L283&lt;50,I283*L283*0.05,0)</f>
        <v>0</v>
      </c>
      <c r="S283" s="155">
        <f t="shared" si="18"/>
        <v>0</v>
      </c>
      <c r="T283" s="160">
        <v>4</v>
      </c>
      <c r="U283" s="143" t="s">
        <v>724</v>
      </c>
      <c r="V283" s="143" t="s">
        <v>879</v>
      </c>
      <c r="W283" s="161" t="s">
        <v>880</v>
      </c>
      <c r="X283" s="156"/>
    </row>
    <row r="284" spans="1:26" s="73" customFormat="1" ht="15.6" hidden="1" customHeight="1">
      <c r="A284" s="142"/>
      <c r="B284" s="165" t="s">
        <v>420</v>
      </c>
      <c r="C284" s="143" t="s">
        <v>56</v>
      </c>
      <c r="D284" s="144" t="s">
        <v>418</v>
      </c>
      <c r="E284" s="145"/>
      <c r="F284" s="144" t="s">
        <v>90</v>
      </c>
      <c r="G284" s="146" t="s">
        <v>59</v>
      </c>
      <c r="H284" s="157">
        <v>4.05</v>
      </c>
      <c r="I284" s="158">
        <f>H284*$O$8</f>
        <v>405.18265500000001</v>
      </c>
      <c r="J284" s="149">
        <v>25</v>
      </c>
      <c r="K284" s="146" t="s">
        <v>982</v>
      </c>
      <c r="L284" s="150"/>
      <c r="M284" s="151" t="str">
        <f>IF(L284="","-",L284/200)</f>
        <v>-</v>
      </c>
      <c r="N284" s="152">
        <f>H284*L284</f>
        <v>0</v>
      </c>
      <c r="O284" s="152">
        <f>IF(L284&lt;50,H284*L284*0.05,0)</f>
        <v>0</v>
      </c>
      <c r="P284" s="153">
        <f t="shared" si="17"/>
        <v>0</v>
      </c>
      <c r="Q284" s="154">
        <f>L284*I284</f>
        <v>0</v>
      </c>
      <c r="R284" s="154">
        <f>IF(L284&lt;50,I284*L284*0.05,0)</f>
        <v>0</v>
      </c>
      <c r="S284" s="155">
        <f t="shared" si="18"/>
        <v>0</v>
      </c>
      <c r="T284" s="160">
        <v>4</v>
      </c>
      <c r="U284" s="143" t="s">
        <v>724</v>
      </c>
      <c r="V284" s="143" t="s">
        <v>879</v>
      </c>
      <c r="W284" s="161" t="s">
        <v>880</v>
      </c>
      <c r="X284" s="156"/>
    </row>
    <row r="285" spans="1:26" s="73" customFormat="1" ht="15.6" customHeight="1">
      <c r="A285" s="50"/>
      <c r="B285" s="164" t="s">
        <v>421</v>
      </c>
      <c r="C285" s="56" t="s">
        <v>64</v>
      </c>
      <c r="D285" s="57" t="s">
        <v>418</v>
      </c>
      <c r="E285" s="58"/>
      <c r="F285" s="57" t="s">
        <v>190</v>
      </c>
      <c r="G285" s="59" t="s">
        <v>66</v>
      </c>
      <c r="H285" s="75">
        <f>I285/$O$8</f>
        <v>0.60972501401867751</v>
      </c>
      <c r="I285" s="76">
        <v>61</v>
      </c>
      <c r="J285" s="62">
        <v>144</v>
      </c>
      <c r="K285" s="168" t="s">
        <v>984</v>
      </c>
      <c r="L285" s="63"/>
      <c r="M285" s="64" t="str">
        <f>IF(L285="","-",L285/J285)</f>
        <v>-</v>
      </c>
      <c r="N285" s="65">
        <f>H285*L285</f>
        <v>0</v>
      </c>
      <c r="O285" s="65">
        <v>0</v>
      </c>
      <c r="P285" s="66">
        <f t="shared" si="17"/>
        <v>0</v>
      </c>
      <c r="Q285" s="67">
        <f>L285*I285</f>
        <v>0</v>
      </c>
      <c r="R285" s="67">
        <v>0</v>
      </c>
      <c r="S285" s="68">
        <f t="shared" si="18"/>
        <v>0</v>
      </c>
      <c r="T285" s="69">
        <v>4</v>
      </c>
      <c r="U285" s="56" t="s">
        <v>724</v>
      </c>
      <c r="V285" s="56" t="s">
        <v>879</v>
      </c>
      <c r="W285" s="70" t="s">
        <v>880</v>
      </c>
      <c r="X285" s="71"/>
      <c r="Y285" s="72"/>
      <c r="Z285" s="72"/>
    </row>
    <row r="286" spans="1:26" s="73" customFormat="1" ht="15.6" customHeight="1">
      <c r="A286" s="50"/>
      <c r="B286" s="164" t="s">
        <v>422</v>
      </c>
      <c r="C286" s="56" t="s">
        <v>64</v>
      </c>
      <c r="D286" s="57" t="s">
        <v>418</v>
      </c>
      <c r="E286" s="58"/>
      <c r="F286" s="57" t="s">
        <v>136</v>
      </c>
      <c r="G286" s="59" t="s">
        <v>66</v>
      </c>
      <c r="H286" s="75">
        <f>I286/$O$8</f>
        <v>0.64970698215104983</v>
      </c>
      <c r="I286" s="76">
        <v>65</v>
      </c>
      <c r="J286" s="62">
        <v>104</v>
      </c>
      <c r="K286" s="168" t="s">
        <v>984</v>
      </c>
      <c r="L286" s="63"/>
      <c r="M286" s="64" t="str">
        <f>IF(L286="","-",L286/J286)</f>
        <v>-</v>
      </c>
      <c r="N286" s="65">
        <f>H286*L286</f>
        <v>0</v>
      </c>
      <c r="O286" s="65">
        <v>0</v>
      </c>
      <c r="P286" s="66">
        <f t="shared" si="17"/>
        <v>0</v>
      </c>
      <c r="Q286" s="67">
        <f>L286*I286</f>
        <v>0</v>
      </c>
      <c r="R286" s="67">
        <v>0</v>
      </c>
      <c r="S286" s="68">
        <f t="shared" si="18"/>
        <v>0</v>
      </c>
      <c r="T286" s="69">
        <v>4</v>
      </c>
      <c r="U286" s="56" t="s">
        <v>724</v>
      </c>
      <c r="V286" s="56" t="s">
        <v>879</v>
      </c>
      <c r="W286" s="70" t="s">
        <v>880</v>
      </c>
      <c r="X286" s="71"/>
      <c r="Y286" s="72"/>
      <c r="Z286" s="72"/>
    </row>
    <row r="287" spans="1:26" s="73" customFormat="1" ht="15.6" hidden="1" customHeight="1">
      <c r="A287" s="142"/>
      <c r="B287" s="165" t="s">
        <v>423</v>
      </c>
      <c r="C287" s="143" t="s">
        <v>64</v>
      </c>
      <c r="D287" s="144" t="s">
        <v>418</v>
      </c>
      <c r="E287" s="145" t="s">
        <v>61</v>
      </c>
      <c r="F287" s="144" t="s">
        <v>65</v>
      </c>
      <c r="G287" s="146" t="s">
        <v>66</v>
      </c>
      <c r="H287" s="147">
        <f>I287/$O$8</f>
        <v>2.2489857074459416</v>
      </c>
      <c r="I287" s="148">
        <v>225</v>
      </c>
      <c r="J287" s="149">
        <v>24</v>
      </c>
      <c r="K287" s="146" t="s">
        <v>982</v>
      </c>
      <c r="L287" s="150"/>
      <c r="M287" s="151" t="str">
        <f>IF(L287="","-",L287/J287)</f>
        <v>-</v>
      </c>
      <c r="N287" s="152">
        <f>H287*L287</f>
        <v>0</v>
      </c>
      <c r="O287" s="152">
        <v>0</v>
      </c>
      <c r="P287" s="153">
        <f t="shared" si="17"/>
        <v>0</v>
      </c>
      <c r="Q287" s="154">
        <f>L287*I287</f>
        <v>0</v>
      </c>
      <c r="R287" s="154">
        <v>0</v>
      </c>
      <c r="S287" s="155">
        <f t="shared" si="18"/>
        <v>0</v>
      </c>
      <c r="T287" s="160">
        <v>4</v>
      </c>
      <c r="U287" s="143" t="s">
        <v>724</v>
      </c>
      <c r="V287" s="143" t="s">
        <v>879</v>
      </c>
      <c r="W287" s="161" t="s">
        <v>880</v>
      </c>
      <c r="X287" s="156"/>
    </row>
    <row r="288" spans="1:26" s="73" customFormat="1" ht="15.6" customHeight="1">
      <c r="A288" s="50"/>
      <c r="B288" s="164" t="s">
        <v>424</v>
      </c>
      <c r="C288" s="56" t="s">
        <v>64</v>
      </c>
      <c r="D288" s="57" t="s">
        <v>418</v>
      </c>
      <c r="E288" s="74" t="s">
        <v>61</v>
      </c>
      <c r="F288" s="57" t="s">
        <v>65</v>
      </c>
      <c r="G288" s="59" t="s">
        <v>66</v>
      </c>
      <c r="H288" s="75">
        <f>I288/$O$8</f>
        <v>2.2489857074459416</v>
      </c>
      <c r="I288" s="76">
        <v>225</v>
      </c>
      <c r="J288" s="62">
        <v>24</v>
      </c>
      <c r="K288" s="166" t="s">
        <v>985</v>
      </c>
      <c r="L288" s="63"/>
      <c r="M288" s="64" t="str">
        <f>IF(L288="","-",L288/J288)</f>
        <v>-</v>
      </c>
      <c r="N288" s="65">
        <f>H288*L288</f>
        <v>0</v>
      </c>
      <c r="O288" s="65">
        <v>0</v>
      </c>
      <c r="P288" s="66">
        <f t="shared" si="17"/>
        <v>0</v>
      </c>
      <c r="Q288" s="67">
        <f>L288*I288</f>
        <v>0</v>
      </c>
      <c r="R288" s="67">
        <v>0</v>
      </c>
      <c r="S288" s="68">
        <f t="shared" si="18"/>
        <v>0</v>
      </c>
      <c r="T288" s="69">
        <v>4</v>
      </c>
      <c r="U288" s="56" t="s">
        <v>724</v>
      </c>
      <c r="V288" s="56" t="s">
        <v>879</v>
      </c>
      <c r="W288" s="70" t="s">
        <v>880</v>
      </c>
      <c r="X288" s="71"/>
      <c r="Y288" s="72"/>
      <c r="Z288" s="72"/>
    </row>
    <row r="289" spans="1:26" s="73" customFormat="1" ht="15.6" hidden="1" customHeight="1">
      <c r="A289" s="142"/>
      <c r="B289" s="165" t="s">
        <v>425</v>
      </c>
      <c r="C289" s="143" t="s">
        <v>56</v>
      </c>
      <c r="D289" s="144" t="s">
        <v>418</v>
      </c>
      <c r="E289" s="145" t="s">
        <v>61</v>
      </c>
      <c r="F289" s="144" t="s">
        <v>65</v>
      </c>
      <c r="G289" s="146" t="s">
        <v>59</v>
      </c>
      <c r="H289" s="157">
        <v>2.69</v>
      </c>
      <c r="I289" s="158">
        <f>H289*$O$8</f>
        <v>269.12131900000003</v>
      </c>
      <c r="J289" s="149">
        <v>40</v>
      </c>
      <c r="K289" s="146" t="s">
        <v>982</v>
      </c>
      <c r="L289" s="150"/>
      <c r="M289" s="151" t="str">
        <f>IF(L289="","-",L289/J289)</f>
        <v>-</v>
      </c>
      <c r="N289" s="152">
        <f>H289*L289</f>
        <v>0</v>
      </c>
      <c r="O289" s="152">
        <v>0</v>
      </c>
      <c r="P289" s="153">
        <f t="shared" si="17"/>
        <v>0</v>
      </c>
      <c r="Q289" s="154">
        <f>L289*I289</f>
        <v>0</v>
      </c>
      <c r="R289" s="154">
        <v>0</v>
      </c>
      <c r="S289" s="155">
        <f t="shared" si="18"/>
        <v>0</v>
      </c>
      <c r="T289" s="160">
        <v>4</v>
      </c>
      <c r="U289" s="143" t="s">
        <v>724</v>
      </c>
      <c r="V289" s="143" t="s">
        <v>879</v>
      </c>
      <c r="W289" s="161" t="s">
        <v>880</v>
      </c>
      <c r="X289" s="156"/>
    </row>
    <row r="290" spans="1:26" s="73" customFormat="1" ht="15.6" customHeight="1">
      <c r="A290" s="50"/>
      <c r="B290" s="164" t="s">
        <v>426</v>
      </c>
      <c r="C290" s="56" t="s">
        <v>56</v>
      </c>
      <c r="D290" s="57" t="s">
        <v>427</v>
      </c>
      <c r="E290" s="74" t="s">
        <v>61</v>
      </c>
      <c r="F290" s="57" t="s">
        <v>62</v>
      </c>
      <c r="G290" s="59" t="s">
        <v>59</v>
      </c>
      <c r="H290" s="60">
        <v>4.88</v>
      </c>
      <c r="I290" s="61">
        <f>H290*$O$8</f>
        <v>488.22008800000003</v>
      </c>
      <c r="J290" s="62">
        <v>25</v>
      </c>
      <c r="K290" s="166" t="s">
        <v>985</v>
      </c>
      <c r="L290" s="63"/>
      <c r="M290" s="64" t="str">
        <f>IF(L290="","-",L290/200)</f>
        <v>-</v>
      </c>
      <c r="N290" s="65">
        <f>H290*L290</f>
        <v>0</v>
      </c>
      <c r="O290" s="65">
        <f>IF(L290&lt;50,H290*L290*0.05,0)</f>
        <v>0</v>
      </c>
      <c r="P290" s="66">
        <f t="shared" si="17"/>
        <v>0</v>
      </c>
      <c r="Q290" s="67">
        <f>L290*I290</f>
        <v>0</v>
      </c>
      <c r="R290" s="67">
        <f>IF(L290&lt;50,I290*L290*0.05,0)</f>
        <v>0</v>
      </c>
      <c r="S290" s="68">
        <f t="shared" si="18"/>
        <v>0</v>
      </c>
      <c r="T290" s="69">
        <v>4</v>
      </c>
      <c r="U290" s="56" t="s">
        <v>720</v>
      </c>
      <c r="V290" s="56" t="s">
        <v>774</v>
      </c>
      <c r="W290" s="70" t="s">
        <v>881</v>
      </c>
      <c r="X290" s="71"/>
      <c r="Y290" s="72"/>
      <c r="Z290" s="72"/>
    </row>
    <row r="291" spans="1:26" s="73" customFormat="1" ht="15.6" hidden="1" customHeight="1">
      <c r="A291" s="142"/>
      <c r="B291" s="165" t="s">
        <v>428</v>
      </c>
      <c r="C291" s="143" t="s">
        <v>56</v>
      </c>
      <c r="D291" s="144" t="s">
        <v>427</v>
      </c>
      <c r="E291" s="145"/>
      <c r="F291" s="144" t="s">
        <v>90</v>
      </c>
      <c r="G291" s="146" t="s">
        <v>59</v>
      </c>
      <c r="H291" s="157">
        <v>5.95</v>
      </c>
      <c r="I291" s="158">
        <f>H291*$O$8</f>
        <v>595.26834500000007</v>
      </c>
      <c r="J291" s="149">
        <v>25</v>
      </c>
      <c r="K291" s="146" t="s">
        <v>982</v>
      </c>
      <c r="L291" s="150"/>
      <c r="M291" s="151" t="str">
        <f>IF(L291="","-",L291/200)</f>
        <v>-</v>
      </c>
      <c r="N291" s="152">
        <f>H291*L291</f>
        <v>0</v>
      </c>
      <c r="O291" s="152">
        <f>IF(L291&lt;50,H291*L291*0.05,0)</f>
        <v>0</v>
      </c>
      <c r="P291" s="153">
        <f t="shared" si="17"/>
        <v>0</v>
      </c>
      <c r="Q291" s="154">
        <f>L291*I291</f>
        <v>0</v>
      </c>
      <c r="R291" s="154">
        <f>IF(L291&lt;50,I291*L291*0.05,0)</f>
        <v>0</v>
      </c>
      <c r="S291" s="155">
        <f t="shared" si="18"/>
        <v>0</v>
      </c>
      <c r="T291" s="160">
        <v>4</v>
      </c>
      <c r="U291" s="143" t="s">
        <v>720</v>
      </c>
      <c r="V291" s="143" t="s">
        <v>774</v>
      </c>
      <c r="W291" s="161" t="s">
        <v>881</v>
      </c>
      <c r="X291" s="156"/>
    </row>
    <row r="292" spans="1:26" s="73" customFormat="1" ht="15.6" customHeight="1">
      <c r="A292" s="50"/>
      <c r="B292" s="164" t="s">
        <v>429</v>
      </c>
      <c r="C292" s="56" t="s">
        <v>56</v>
      </c>
      <c r="D292" s="57" t="s">
        <v>427</v>
      </c>
      <c r="E292" s="58"/>
      <c r="F292" s="57" t="s">
        <v>181</v>
      </c>
      <c r="G292" s="59" t="s">
        <v>59</v>
      </c>
      <c r="H292" s="60">
        <v>2.19</v>
      </c>
      <c r="I292" s="61">
        <f>H292*$O$8</f>
        <v>219.098769</v>
      </c>
      <c r="J292" s="62">
        <v>84</v>
      </c>
      <c r="K292" s="168" t="s">
        <v>984</v>
      </c>
      <c r="L292" s="63"/>
      <c r="M292" s="64" t="str">
        <f>IF(L292="","-",L292/J292)</f>
        <v>-</v>
      </c>
      <c r="N292" s="65">
        <f>H292*L292</f>
        <v>0</v>
      </c>
      <c r="O292" s="65">
        <v>0</v>
      </c>
      <c r="P292" s="66">
        <f t="shared" si="17"/>
        <v>0</v>
      </c>
      <c r="Q292" s="67">
        <f>L292*I292</f>
        <v>0</v>
      </c>
      <c r="R292" s="67">
        <v>0</v>
      </c>
      <c r="S292" s="68">
        <f t="shared" si="18"/>
        <v>0</v>
      </c>
      <c r="T292" s="69">
        <v>4</v>
      </c>
      <c r="U292" s="56" t="s">
        <v>720</v>
      </c>
      <c r="V292" s="56" t="s">
        <v>774</v>
      </c>
      <c r="W292" s="70" t="s">
        <v>881</v>
      </c>
      <c r="X292" s="71"/>
      <c r="Y292" s="72"/>
      <c r="Z292" s="72"/>
    </row>
    <row r="293" spans="1:26" s="73" customFormat="1" ht="15.6" customHeight="1">
      <c r="A293" s="50"/>
      <c r="B293" s="164" t="s">
        <v>430</v>
      </c>
      <c r="C293" s="56" t="s">
        <v>64</v>
      </c>
      <c r="D293" s="57" t="s">
        <v>427</v>
      </c>
      <c r="E293" s="74" t="s">
        <v>61</v>
      </c>
      <c r="F293" s="57" t="s">
        <v>65</v>
      </c>
      <c r="G293" s="59" t="s">
        <v>66</v>
      </c>
      <c r="H293" s="75">
        <f>I293/$O$8</f>
        <v>2.0690668508502665</v>
      </c>
      <c r="I293" s="76">
        <v>207</v>
      </c>
      <c r="J293" s="62">
        <v>24</v>
      </c>
      <c r="K293" s="166" t="s">
        <v>985</v>
      </c>
      <c r="L293" s="63"/>
      <c r="M293" s="64" t="str">
        <f>IF(L293="","-",L293/J293)</f>
        <v>-</v>
      </c>
      <c r="N293" s="65">
        <f>H293*L293</f>
        <v>0</v>
      </c>
      <c r="O293" s="65">
        <v>0</v>
      </c>
      <c r="P293" s="66">
        <f t="shared" si="17"/>
        <v>0</v>
      </c>
      <c r="Q293" s="67">
        <f>L293*I293</f>
        <v>0</v>
      </c>
      <c r="R293" s="67">
        <v>0</v>
      </c>
      <c r="S293" s="68">
        <f t="shared" si="18"/>
        <v>0</v>
      </c>
      <c r="T293" s="69">
        <v>4</v>
      </c>
      <c r="U293" s="56" t="s">
        <v>720</v>
      </c>
      <c r="V293" s="56" t="s">
        <v>774</v>
      </c>
      <c r="W293" s="70" t="s">
        <v>881</v>
      </c>
      <c r="X293" s="71"/>
      <c r="Y293" s="72"/>
      <c r="Z293" s="72"/>
    </row>
    <row r="294" spans="1:26" s="73" customFormat="1" ht="15.6" hidden="1" customHeight="1">
      <c r="A294" s="142"/>
      <c r="B294" s="165" t="s">
        <v>431</v>
      </c>
      <c r="C294" s="143" t="s">
        <v>56</v>
      </c>
      <c r="D294" s="144" t="s">
        <v>427</v>
      </c>
      <c r="E294" s="145" t="s">
        <v>61</v>
      </c>
      <c r="F294" s="144" t="s">
        <v>65</v>
      </c>
      <c r="G294" s="146" t="s">
        <v>59</v>
      </c>
      <c r="H294" s="157">
        <v>3.59</v>
      </c>
      <c r="I294" s="158">
        <f>H294*$O$8</f>
        <v>359.16190899999998</v>
      </c>
      <c r="J294" s="149">
        <v>40</v>
      </c>
      <c r="K294" s="146" t="s">
        <v>982</v>
      </c>
      <c r="L294" s="150"/>
      <c r="M294" s="151" t="str">
        <f>IF(L294="","-",L294/J294)</f>
        <v>-</v>
      </c>
      <c r="N294" s="152">
        <f>H294*L294</f>
        <v>0</v>
      </c>
      <c r="O294" s="152">
        <v>0</v>
      </c>
      <c r="P294" s="153">
        <f t="shared" si="17"/>
        <v>0</v>
      </c>
      <c r="Q294" s="154">
        <f>L294*I294</f>
        <v>0</v>
      </c>
      <c r="R294" s="154">
        <v>0</v>
      </c>
      <c r="S294" s="155">
        <f t="shared" si="18"/>
        <v>0</v>
      </c>
      <c r="T294" s="160">
        <v>4</v>
      </c>
      <c r="U294" s="143" t="s">
        <v>720</v>
      </c>
      <c r="V294" s="143" t="s">
        <v>774</v>
      </c>
      <c r="W294" s="161" t="s">
        <v>881</v>
      </c>
      <c r="X294" s="156"/>
    </row>
    <row r="295" spans="1:26" s="73" customFormat="1" ht="15.6" hidden="1" customHeight="1">
      <c r="A295" s="142"/>
      <c r="B295" s="165" t="s">
        <v>432</v>
      </c>
      <c r="C295" s="143" t="s">
        <v>64</v>
      </c>
      <c r="D295" s="144" t="s">
        <v>427</v>
      </c>
      <c r="E295" s="145"/>
      <c r="F295" s="144" t="s">
        <v>306</v>
      </c>
      <c r="G295" s="146" t="s">
        <v>59</v>
      </c>
      <c r="H295" s="147">
        <f>I295/$O$8</f>
        <v>6.3471374410141026</v>
      </c>
      <c r="I295" s="148">
        <v>635</v>
      </c>
      <c r="J295" s="149">
        <v>16</v>
      </c>
      <c r="K295" s="146" t="s">
        <v>982</v>
      </c>
      <c r="L295" s="150"/>
      <c r="M295" s="151" t="str">
        <f>IF(L295="","-",L295/J295)</f>
        <v>-</v>
      </c>
      <c r="N295" s="152">
        <f>H295*L295</f>
        <v>0</v>
      </c>
      <c r="O295" s="152">
        <v>0</v>
      </c>
      <c r="P295" s="153">
        <f t="shared" ref="P295:P362" si="23">N295+O295</f>
        <v>0</v>
      </c>
      <c r="Q295" s="154">
        <f>L295*I295</f>
        <v>0</v>
      </c>
      <c r="R295" s="154">
        <v>0</v>
      </c>
      <c r="S295" s="155">
        <f t="shared" ref="S295:S362" si="24">Q295+R295</f>
        <v>0</v>
      </c>
      <c r="T295" s="160">
        <v>4</v>
      </c>
      <c r="U295" s="143" t="s">
        <v>720</v>
      </c>
      <c r="V295" s="143" t="s">
        <v>774</v>
      </c>
      <c r="W295" s="161" t="s">
        <v>881</v>
      </c>
      <c r="X295" s="156"/>
    </row>
    <row r="296" spans="1:26" s="73" customFormat="1" ht="15.6" hidden="1" customHeight="1">
      <c r="A296" s="142"/>
      <c r="B296" s="165" t="s">
        <v>433</v>
      </c>
      <c r="C296" s="143" t="s">
        <v>56</v>
      </c>
      <c r="D296" s="144" t="s">
        <v>427</v>
      </c>
      <c r="E296" s="145"/>
      <c r="F296" s="144" t="s">
        <v>306</v>
      </c>
      <c r="G296" s="146" t="s">
        <v>59</v>
      </c>
      <c r="H296" s="157">
        <v>6.35</v>
      </c>
      <c r="I296" s="158">
        <f>H296*$O$8</f>
        <v>635.286385</v>
      </c>
      <c r="J296" s="149">
        <v>16</v>
      </c>
      <c r="K296" s="146" t="s">
        <v>982</v>
      </c>
      <c r="L296" s="150"/>
      <c r="M296" s="151" t="str">
        <f>IF(L296="","-",L296/J296)</f>
        <v>-</v>
      </c>
      <c r="N296" s="152">
        <f>H296*L296</f>
        <v>0</v>
      </c>
      <c r="O296" s="152">
        <v>0</v>
      </c>
      <c r="P296" s="153">
        <f t="shared" si="23"/>
        <v>0</v>
      </c>
      <c r="Q296" s="154">
        <f>L296*I296</f>
        <v>0</v>
      </c>
      <c r="R296" s="154">
        <v>0</v>
      </c>
      <c r="S296" s="155">
        <f t="shared" si="24"/>
        <v>0</v>
      </c>
      <c r="T296" s="160">
        <v>4</v>
      </c>
      <c r="U296" s="143" t="s">
        <v>720</v>
      </c>
      <c r="V296" s="143" t="s">
        <v>774</v>
      </c>
      <c r="W296" s="161" t="s">
        <v>881</v>
      </c>
      <c r="X296" s="156"/>
    </row>
    <row r="297" spans="1:26" s="73" customFormat="1" ht="15.6" hidden="1" customHeight="1">
      <c r="A297" s="142"/>
      <c r="B297" s="165" t="s">
        <v>434</v>
      </c>
      <c r="C297" s="143" t="s">
        <v>56</v>
      </c>
      <c r="D297" s="144" t="s">
        <v>435</v>
      </c>
      <c r="E297" s="145"/>
      <c r="F297" s="144" t="s">
        <v>62</v>
      </c>
      <c r="G297" s="146" t="s">
        <v>59</v>
      </c>
      <c r="H297" s="157">
        <v>3.5599999999999996</v>
      </c>
      <c r="I297" s="158">
        <f>H297*$O$8</f>
        <v>356.16055599999999</v>
      </c>
      <c r="J297" s="149">
        <v>25</v>
      </c>
      <c r="K297" s="146" t="s">
        <v>982</v>
      </c>
      <c r="L297" s="150"/>
      <c r="M297" s="151" t="str">
        <f>IF(L297="","-",L297/200)</f>
        <v>-</v>
      </c>
      <c r="N297" s="152">
        <f>H297*L297</f>
        <v>0</v>
      </c>
      <c r="O297" s="152">
        <f>IF(L297&lt;50,H297*L297*0.05,0)</f>
        <v>0</v>
      </c>
      <c r="P297" s="153">
        <f t="shared" si="23"/>
        <v>0</v>
      </c>
      <c r="Q297" s="154">
        <f>L297*I297</f>
        <v>0</v>
      </c>
      <c r="R297" s="154">
        <f>IF(L297&lt;50,I297*L297*0.05,0)</f>
        <v>0</v>
      </c>
      <c r="S297" s="155">
        <f t="shared" si="24"/>
        <v>0</v>
      </c>
      <c r="T297" s="160" t="s">
        <v>958</v>
      </c>
      <c r="U297" s="143" t="s">
        <v>724</v>
      </c>
      <c r="V297" s="143" t="s">
        <v>852</v>
      </c>
      <c r="W297" s="161" t="s">
        <v>882</v>
      </c>
      <c r="X297" s="156"/>
    </row>
    <row r="298" spans="1:26" s="73" customFormat="1" ht="15.6" hidden="1" customHeight="1">
      <c r="A298" s="142"/>
      <c r="B298" s="165" t="s">
        <v>436</v>
      </c>
      <c r="C298" s="143" t="s">
        <v>56</v>
      </c>
      <c r="D298" s="144" t="s">
        <v>435</v>
      </c>
      <c r="E298" s="145"/>
      <c r="F298" s="144" t="s">
        <v>90</v>
      </c>
      <c r="G298" s="146" t="s">
        <v>59</v>
      </c>
      <c r="H298" s="157">
        <v>4.1099999999999994</v>
      </c>
      <c r="I298" s="158">
        <f>H298*$O$8</f>
        <v>411.18536099999994</v>
      </c>
      <c r="J298" s="149">
        <v>25</v>
      </c>
      <c r="K298" s="146" t="s">
        <v>982</v>
      </c>
      <c r="L298" s="150"/>
      <c r="M298" s="151" t="str">
        <f>IF(L298="","-",L298/200)</f>
        <v>-</v>
      </c>
      <c r="N298" s="152">
        <f>H298*L298</f>
        <v>0</v>
      </c>
      <c r="O298" s="152">
        <f>IF(L298&lt;50,H298*L298*0.05,0)</f>
        <v>0</v>
      </c>
      <c r="P298" s="153">
        <f t="shared" si="23"/>
        <v>0</v>
      </c>
      <c r="Q298" s="154">
        <f>L298*I298</f>
        <v>0</v>
      </c>
      <c r="R298" s="154">
        <f>IF(L298&lt;50,I298*L298*0.05,0)</f>
        <v>0</v>
      </c>
      <c r="S298" s="155">
        <f t="shared" si="24"/>
        <v>0</v>
      </c>
      <c r="T298" s="160" t="s">
        <v>958</v>
      </c>
      <c r="U298" s="143" t="s">
        <v>724</v>
      </c>
      <c r="V298" s="143" t="s">
        <v>852</v>
      </c>
      <c r="W298" s="161" t="s">
        <v>882</v>
      </c>
      <c r="X298" s="156"/>
    </row>
    <row r="299" spans="1:26" s="73" customFormat="1" ht="15.6" customHeight="1">
      <c r="A299" s="50"/>
      <c r="B299" s="217" t="s">
        <v>437</v>
      </c>
      <c r="C299" s="56" t="s">
        <v>64</v>
      </c>
      <c r="D299" s="57" t="s">
        <v>435</v>
      </c>
      <c r="E299" s="58"/>
      <c r="F299" s="57" t="s">
        <v>65</v>
      </c>
      <c r="G299" s="59" t="s">
        <v>66</v>
      </c>
      <c r="H299" s="75">
        <f>I299/$O$8</f>
        <v>2.0690668508502665</v>
      </c>
      <c r="I299" s="76">
        <v>207</v>
      </c>
      <c r="J299" s="62">
        <v>24</v>
      </c>
      <c r="K299" s="166" t="s">
        <v>985</v>
      </c>
      <c r="L299" s="63"/>
      <c r="M299" s="64" t="str">
        <f>IF(L299="","-",L299/J299)</f>
        <v>-</v>
      </c>
      <c r="N299" s="65">
        <f>H299*L299</f>
        <v>0</v>
      </c>
      <c r="O299" s="65">
        <v>0</v>
      </c>
      <c r="P299" s="66">
        <f t="shared" si="23"/>
        <v>0</v>
      </c>
      <c r="Q299" s="67">
        <f>L299*I299</f>
        <v>0</v>
      </c>
      <c r="R299" s="67">
        <v>0</v>
      </c>
      <c r="S299" s="68">
        <f t="shared" si="24"/>
        <v>0</v>
      </c>
      <c r="T299" s="69" t="s">
        <v>958</v>
      </c>
      <c r="U299" s="56" t="s">
        <v>724</v>
      </c>
      <c r="V299" s="56" t="s">
        <v>852</v>
      </c>
      <c r="W299" s="70" t="s">
        <v>882</v>
      </c>
      <c r="X299" s="71"/>
      <c r="Y299" s="72"/>
      <c r="Z299" s="72"/>
    </row>
    <row r="300" spans="1:26" s="73" customFormat="1" ht="15.6" customHeight="1">
      <c r="A300" s="142"/>
      <c r="B300" s="217" t="s">
        <v>438</v>
      </c>
      <c r="C300" s="56" t="s">
        <v>64</v>
      </c>
      <c r="D300" s="57" t="s">
        <v>439</v>
      </c>
      <c r="E300" s="58"/>
      <c r="F300" s="57" t="s">
        <v>65</v>
      </c>
      <c r="G300" s="59" t="s">
        <v>66</v>
      </c>
      <c r="H300" s="75">
        <f>I300/$O$8</f>
        <v>1.749211105791288</v>
      </c>
      <c r="I300" s="76">
        <v>175</v>
      </c>
      <c r="J300" s="62">
        <v>24</v>
      </c>
      <c r="K300" s="167" t="s">
        <v>983</v>
      </c>
      <c r="L300" s="63"/>
      <c r="M300" s="64" t="str">
        <f>IF(L300="","-",L300/J300)</f>
        <v>-</v>
      </c>
      <c r="N300" s="65">
        <f>H300*L300</f>
        <v>0</v>
      </c>
      <c r="O300" s="65">
        <v>0</v>
      </c>
      <c r="P300" s="66">
        <f t="shared" si="23"/>
        <v>0</v>
      </c>
      <c r="Q300" s="67">
        <f>L300*I300</f>
        <v>0</v>
      </c>
      <c r="R300" s="67">
        <v>0</v>
      </c>
      <c r="S300" s="68">
        <f t="shared" si="24"/>
        <v>0</v>
      </c>
      <c r="T300" s="69" t="s">
        <v>958</v>
      </c>
      <c r="U300" s="56" t="s">
        <v>720</v>
      </c>
      <c r="V300" s="56" t="s">
        <v>883</v>
      </c>
      <c r="W300" s="70" t="s">
        <v>884</v>
      </c>
      <c r="X300" s="156"/>
    </row>
    <row r="301" spans="1:26" s="73" customFormat="1" ht="15.6" hidden="1" customHeight="1">
      <c r="A301" s="142"/>
      <c r="B301" s="165" t="s">
        <v>440</v>
      </c>
      <c r="C301" s="143" t="s">
        <v>64</v>
      </c>
      <c r="D301" s="144" t="s">
        <v>441</v>
      </c>
      <c r="E301" s="145"/>
      <c r="F301" s="144" t="s">
        <v>132</v>
      </c>
      <c r="G301" s="146" t="s">
        <v>66</v>
      </c>
      <c r="H301" s="147">
        <f>I301/$O$8</f>
        <v>1.9091389783207773</v>
      </c>
      <c r="I301" s="148">
        <v>191</v>
      </c>
      <c r="J301" s="149">
        <v>25</v>
      </c>
      <c r="K301" s="146" t="s">
        <v>982</v>
      </c>
      <c r="L301" s="150"/>
      <c r="M301" s="151" t="str">
        <f>IF(L301="","-",L301/200)</f>
        <v>-</v>
      </c>
      <c r="N301" s="152">
        <f>H301*L301</f>
        <v>0</v>
      </c>
      <c r="O301" s="152">
        <f>IF(L301&lt;50,H301*L301*0.05,0)</f>
        <v>0</v>
      </c>
      <c r="P301" s="153">
        <f t="shared" si="23"/>
        <v>0</v>
      </c>
      <c r="Q301" s="154">
        <f>L301*I301</f>
        <v>0</v>
      </c>
      <c r="R301" s="154">
        <f>IF(L301&lt;50,I301*L301*0.05,0)</f>
        <v>0</v>
      </c>
      <c r="S301" s="155">
        <f t="shared" si="24"/>
        <v>0</v>
      </c>
      <c r="T301" s="160">
        <v>4</v>
      </c>
      <c r="U301" s="143" t="s">
        <v>720</v>
      </c>
      <c r="V301" s="143" t="s">
        <v>774</v>
      </c>
      <c r="W301" s="161" t="s">
        <v>885</v>
      </c>
      <c r="X301" s="156"/>
    </row>
    <row r="302" spans="1:26" s="73" customFormat="1" ht="15.6" customHeight="1">
      <c r="A302" s="50"/>
      <c r="B302" s="164" t="s">
        <v>442</v>
      </c>
      <c r="C302" s="56" t="s">
        <v>56</v>
      </c>
      <c r="D302" s="57" t="s">
        <v>441</v>
      </c>
      <c r="E302" s="58"/>
      <c r="F302" s="57" t="s">
        <v>181</v>
      </c>
      <c r="G302" s="59" t="s">
        <v>59</v>
      </c>
      <c r="H302" s="60">
        <v>2.0699999999999998</v>
      </c>
      <c r="I302" s="61">
        <f>H302*$O$8</f>
        <v>207.093357</v>
      </c>
      <c r="J302" s="62">
        <v>84</v>
      </c>
      <c r="K302" s="168" t="s">
        <v>984</v>
      </c>
      <c r="L302" s="63"/>
      <c r="M302" s="64" t="str">
        <f>IF(L302="","-",L302/J302)</f>
        <v>-</v>
      </c>
      <c r="N302" s="65">
        <f>H302*L302</f>
        <v>0</v>
      </c>
      <c r="O302" s="65">
        <v>0</v>
      </c>
      <c r="P302" s="66">
        <f t="shared" si="23"/>
        <v>0</v>
      </c>
      <c r="Q302" s="67">
        <f>L302*I302</f>
        <v>0</v>
      </c>
      <c r="R302" s="67">
        <v>0</v>
      </c>
      <c r="S302" s="68">
        <f t="shared" si="24"/>
        <v>0</v>
      </c>
      <c r="T302" s="69">
        <v>4</v>
      </c>
      <c r="U302" s="56" t="s">
        <v>720</v>
      </c>
      <c r="V302" s="56" t="s">
        <v>774</v>
      </c>
      <c r="W302" s="70" t="s">
        <v>885</v>
      </c>
      <c r="X302" s="71"/>
      <c r="Y302" s="72"/>
      <c r="Z302" s="72"/>
    </row>
    <row r="303" spans="1:26" s="73" customFormat="1" ht="15.6" customHeight="1">
      <c r="A303" s="50"/>
      <c r="B303" s="164" t="s">
        <v>443</v>
      </c>
      <c r="C303" s="56" t="s">
        <v>56</v>
      </c>
      <c r="D303" s="57" t="s">
        <v>441</v>
      </c>
      <c r="E303" s="58"/>
      <c r="F303" s="57" t="s">
        <v>65</v>
      </c>
      <c r="G303" s="59" t="s">
        <v>59</v>
      </c>
      <c r="H303" s="60">
        <v>4.5</v>
      </c>
      <c r="I303" s="61">
        <f>H303*$O$8</f>
        <v>450.20295000000004</v>
      </c>
      <c r="J303" s="62">
        <v>40</v>
      </c>
      <c r="K303" s="166" t="s">
        <v>985</v>
      </c>
      <c r="L303" s="63"/>
      <c r="M303" s="64" t="str">
        <f>IF(L303="","-",L303/J303)</f>
        <v>-</v>
      </c>
      <c r="N303" s="65">
        <f>H303*L303</f>
        <v>0</v>
      </c>
      <c r="O303" s="65">
        <v>0</v>
      </c>
      <c r="P303" s="66">
        <f t="shared" si="23"/>
        <v>0</v>
      </c>
      <c r="Q303" s="67">
        <f>L303*I303</f>
        <v>0</v>
      </c>
      <c r="R303" s="67">
        <v>0</v>
      </c>
      <c r="S303" s="68">
        <f t="shared" si="24"/>
        <v>0</v>
      </c>
      <c r="T303" s="69">
        <v>4</v>
      </c>
      <c r="U303" s="56" t="s">
        <v>720</v>
      </c>
      <c r="V303" s="56" t="s">
        <v>774</v>
      </c>
      <c r="W303" s="70" t="s">
        <v>885</v>
      </c>
      <c r="X303" s="71"/>
      <c r="Y303" s="72"/>
      <c r="Z303" s="72"/>
    </row>
    <row r="304" spans="1:26" s="73" customFormat="1" ht="15.6" hidden="1" customHeight="1">
      <c r="A304" s="142"/>
      <c r="B304" s="165" t="s">
        <v>444</v>
      </c>
      <c r="C304" s="143" t="s">
        <v>56</v>
      </c>
      <c r="D304" s="144" t="s">
        <v>441</v>
      </c>
      <c r="E304" s="145"/>
      <c r="F304" s="144" t="s">
        <v>306</v>
      </c>
      <c r="G304" s="146" t="s">
        <v>59</v>
      </c>
      <c r="H304" s="157">
        <v>6.38</v>
      </c>
      <c r="I304" s="158">
        <f>H304*$O$8</f>
        <v>638.28773799999999</v>
      </c>
      <c r="J304" s="149">
        <v>16</v>
      </c>
      <c r="K304" s="146" t="s">
        <v>982</v>
      </c>
      <c r="L304" s="150"/>
      <c r="M304" s="151" t="str">
        <f>IF(L304="","-",L304/J304)</f>
        <v>-</v>
      </c>
      <c r="N304" s="152">
        <f>H304*L304</f>
        <v>0</v>
      </c>
      <c r="O304" s="152">
        <v>0</v>
      </c>
      <c r="P304" s="153">
        <f t="shared" si="23"/>
        <v>0</v>
      </c>
      <c r="Q304" s="154">
        <f>L304*I304</f>
        <v>0</v>
      </c>
      <c r="R304" s="154">
        <v>0</v>
      </c>
      <c r="S304" s="155">
        <f t="shared" si="24"/>
        <v>0</v>
      </c>
      <c r="T304" s="160">
        <v>4</v>
      </c>
      <c r="U304" s="143" t="s">
        <v>720</v>
      </c>
      <c r="V304" s="143" t="s">
        <v>774</v>
      </c>
      <c r="W304" s="161" t="s">
        <v>885</v>
      </c>
      <c r="X304" s="156"/>
    </row>
    <row r="305" spans="1:26" s="73" customFormat="1" ht="15.6" customHeight="1">
      <c r="A305" s="50"/>
      <c r="B305" s="164" t="s">
        <v>445</v>
      </c>
      <c r="C305" s="56" t="s">
        <v>56</v>
      </c>
      <c r="D305" s="57" t="s">
        <v>446</v>
      </c>
      <c r="E305" s="58"/>
      <c r="F305" s="57" t="s">
        <v>62</v>
      </c>
      <c r="G305" s="59" t="s">
        <v>59</v>
      </c>
      <c r="H305" s="60">
        <v>4.88</v>
      </c>
      <c r="I305" s="61">
        <f>H305*$O$8</f>
        <v>488.22008800000003</v>
      </c>
      <c r="J305" s="62">
        <v>25</v>
      </c>
      <c r="K305" s="166" t="s">
        <v>985</v>
      </c>
      <c r="L305" s="63"/>
      <c r="M305" s="64" t="str">
        <f>IF(L305="","-",L305/200)</f>
        <v>-</v>
      </c>
      <c r="N305" s="65">
        <f>H305*L305</f>
        <v>0</v>
      </c>
      <c r="O305" s="65">
        <f>IF(L305&lt;50,H305*L305*0.05,0)</f>
        <v>0</v>
      </c>
      <c r="P305" s="66">
        <f t="shared" si="23"/>
        <v>0</v>
      </c>
      <c r="Q305" s="67">
        <f>L305*I305</f>
        <v>0</v>
      </c>
      <c r="R305" s="67">
        <f>IF(L305&lt;50,I305*L305*0.05,0)</f>
        <v>0</v>
      </c>
      <c r="S305" s="68">
        <f t="shared" si="24"/>
        <v>0</v>
      </c>
      <c r="T305" s="69" t="s">
        <v>958</v>
      </c>
      <c r="U305" s="56" t="s">
        <v>715</v>
      </c>
      <c r="V305" s="56" t="s">
        <v>886</v>
      </c>
      <c r="W305" s="70" t="s">
        <v>887</v>
      </c>
      <c r="X305" s="71"/>
      <c r="Y305" s="72"/>
      <c r="Z305" s="72"/>
    </row>
    <row r="306" spans="1:26" s="73" customFormat="1" ht="15.6" hidden="1" customHeight="1">
      <c r="A306" s="142"/>
      <c r="B306" s="165" t="s">
        <v>447</v>
      </c>
      <c r="C306" s="143" t="s">
        <v>64</v>
      </c>
      <c r="D306" s="144" t="s">
        <v>446</v>
      </c>
      <c r="E306" s="145"/>
      <c r="F306" s="144" t="s">
        <v>136</v>
      </c>
      <c r="G306" s="146" t="s">
        <v>66</v>
      </c>
      <c r="H306" s="147">
        <f>I306/$O$8</f>
        <v>0.64970698215104983</v>
      </c>
      <c r="I306" s="148">
        <v>65</v>
      </c>
      <c r="J306" s="149">
        <v>104</v>
      </c>
      <c r="K306" s="146" t="s">
        <v>982</v>
      </c>
      <c r="L306" s="150"/>
      <c r="M306" s="151" t="str">
        <f>IF(L306="","-",L306/J306)</f>
        <v>-</v>
      </c>
      <c r="N306" s="152">
        <f>H306*L306</f>
        <v>0</v>
      </c>
      <c r="O306" s="152">
        <v>0</v>
      </c>
      <c r="P306" s="153">
        <f t="shared" si="23"/>
        <v>0</v>
      </c>
      <c r="Q306" s="154">
        <f>L306*I306</f>
        <v>0</v>
      </c>
      <c r="R306" s="154">
        <v>0</v>
      </c>
      <c r="S306" s="155">
        <f t="shared" si="24"/>
        <v>0</v>
      </c>
      <c r="T306" s="160" t="s">
        <v>958</v>
      </c>
      <c r="U306" s="143" t="s">
        <v>715</v>
      </c>
      <c r="V306" s="143" t="s">
        <v>886</v>
      </c>
      <c r="W306" s="161" t="s">
        <v>887</v>
      </c>
      <c r="X306" s="156"/>
    </row>
    <row r="307" spans="1:26" s="73" customFormat="1" ht="15.6" hidden="1" customHeight="1">
      <c r="A307" s="142"/>
      <c r="B307" s="165" t="s">
        <v>448</v>
      </c>
      <c r="C307" s="143" t="s">
        <v>64</v>
      </c>
      <c r="D307" s="144" t="s">
        <v>446</v>
      </c>
      <c r="E307" s="145"/>
      <c r="F307" s="144" t="s">
        <v>65</v>
      </c>
      <c r="G307" s="146" t="s">
        <v>66</v>
      </c>
      <c r="H307" s="147">
        <f>I307/$O$8</f>
        <v>2.2489857074459416</v>
      </c>
      <c r="I307" s="148">
        <v>225</v>
      </c>
      <c r="J307" s="149">
        <v>24</v>
      </c>
      <c r="K307" s="146" t="s">
        <v>982</v>
      </c>
      <c r="L307" s="150"/>
      <c r="M307" s="151" t="str">
        <f>IF(L307="","-",L307/J307)</f>
        <v>-</v>
      </c>
      <c r="N307" s="152">
        <f>H307*L307</f>
        <v>0</v>
      </c>
      <c r="O307" s="152">
        <v>0</v>
      </c>
      <c r="P307" s="153">
        <f t="shared" si="23"/>
        <v>0</v>
      </c>
      <c r="Q307" s="154">
        <f>L307*I307</f>
        <v>0</v>
      </c>
      <c r="R307" s="154">
        <v>0</v>
      </c>
      <c r="S307" s="155">
        <f t="shared" si="24"/>
        <v>0</v>
      </c>
      <c r="T307" s="160" t="s">
        <v>958</v>
      </c>
      <c r="U307" s="143" t="s">
        <v>715</v>
      </c>
      <c r="V307" s="143" t="s">
        <v>886</v>
      </c>
      <c r="W307" s="161" t="s">
        <v>887</v>
      </c>
      <c r="X307" s="156"/>
    </row>
    <row r="308" spans="1:26" s="73" customFormat="1" ht="15.6" hidden="1" customHeight="1">
      <c r="A308" s="142"/>
      <c r="B308" s="165" t="s">
        <v>449</v>
      </c>
      <c r="C308" s="143" t="s">
        <v>64</v>
      </c>
      <c r="D308" s="144" t="s">
        <v>450</v>
      </c>
      <c r="E308" s="145" t="s">
        <v>162</v>
      </c>
      <c r="F308" s="144" t="s">
        <v>58</v>
      </c>
      <c r="G308" s="146" t="s">
        <v>59</v>
      </c>
      <c r="H308" s="147">
        <f>I308/$O$8</f>
        <v>4.3480390343954873</v>
      </c>
      <c r="I308" s="148">
        <v>435</v>
      </c>
      <c r="J308" s="149">
        <v>25</v>
      </c>
      <c r="K308" s="146" t="s">
        <v>982</v>
      </c>
      <c r="L308" s="150"/>
      <c r="M308" s="151" t="str">
        <f>IF(L308="","-",L308/200)</f>
        <v>-</v>
      </c>
      <c r="N308" s="152">
        <f>H308*L308</f>
        <v>0</v>
      </c>
      <c r="O308" s="152">
        <f>IF(L308&lt;50,H308*L308*0.05,0)</f>
        <v>0</v>
      </c>
      <c r="P308" s="153">
        <f t="shared" si="23"/>
        <v>0</v>
      </c>
      <c r="Q308" s="154">
        <f>L308*I308</f>
        <v>0</v>
      </c>
      <c r="R308" s="154">
        <f>IF(L308&lt;50,I308*L308*0.05,0)</f>
        <v>0</v>
      </c>
      <c r="S308" s="155">
        <f t="shared" si="24"/>
        <v>0</v>
      </c>
      <c r="T308" s="160" t="s">
        <v>958</v>
      </c>
      <c r="U308" s="143" t="s">
        <v>724</v>
      </c>
      <c r="V308" s="143" t="s">
        <v>888</v>
      </c>
      <c r="W308" s="161" t="s">
        <v>889</v>
      </c>
      <c r="X308" s="156"/>
    </row>
    <row r="309" spans="1:26" s="73" customFormat="1" ht="15.6" customHeight="1">
      <c r="A309" s="50"/>
      <c r="B309" s="164" t="s">
        <v>451</v>
      </c>
      <c r="C309" s="56" t="s">
        <v>56</v>
      </c>
      <c r="D309" s="57" t="s">
        <v>450</v>
      </c>
      <c r="E309" s="74" t="s">
        <v>162</v>
      </c>
      <c r="F309" s="57" t="s">
        <v>62</v>
      </c>
      <c r="G309" s="59" t="s">
        <v>59</v>
      </c>
      <c r="H309" s="60">
        <v>4.91</v>
      </c>
      <c r="I309" s="61">
        <f>H309*$O$8</f>
        <v>491.22144100000003</v>
      </c>
      <c r="J309" s="62">
        <v>25</v>
      </c>
      <c r="K309" s="166" t="s">
        <v>985</v>
      </c>
      <c r="L309" s="63"/>
      <c r="M309" s="64" t="str">
        <f>IF(L309="","-",L309/200)</f>
        <v>-</v>
      </c>
      <c r="N309" s="65">
        <f>H309*L309</f>
        <v>0</v>
      </c>
      <c r="O309" s="65">
        <f>IF(L309&lt;50,H309*L309*0.05,0)</f>
        <v>0</v>
      </c>
      <c r="P309" s="66">
        <f t="shared" si="23"/>
        <v>0</v>
      </c>
      <c r="Q309" s="67">
        <f>L309*I309</f>
        <v>0</v>
      </c>
      <c r="R309" s="67">
        <f>IF(L309&lt;50,I309*L309*0.05,0)</f>
        <v>0</v>
      </c>
      <c r="S309" s="68">
        <f t="shared" si="24"/>
        <v>0</v>
      </c>
      <c r="T309" s="69" t="s">
        <v>958</v>
      </c>
      <c r="U309" s="56" t="s">
        <v>724</v>
      </c>
      <c r="V309" s="56" t="s">
        <v>888</v>
      </c>
      <c r="W309" s="70" t="s">
        <v>889</v>
      </c>
      <c r="X309" s="71"/>
      <c r="Y309" s="72"/>
      <c r="Z309" s="72"/>
    </row>
    <row r="310" spans="1:26" s="73" customFormat="1" ht="15.6" customHeight="1">
      <c r="A310" s="50"/>
      <c r="B310" s="164" t="s">
        <v>452</v>
      </c>
      <c r="C310" s="56" t="s">
        <v>56</v>
      </c>
      <c r="D310" s="57" t="s">
        <v>450</v>
      </c>
      <c r="E310" s="74" t="s">
        <v>162</v>
      </c>
      <c r="F310" s="57" t="s">
        <v>90</v>
      </c>
      <c r="G310" s="59" t="s">
        <v>59</v>
      </c>
      <c r="H310" s="60">
        <v>5.95</v>
      </c>
      <c r="I310" s="61">
        <f>H310*$O$8</f>
        <v>595.26834500000007</v>
      </c>
      <c r="J310" s="62">
        <v>25</v>
      </c>
      <c r="K310" s="166" t="s">
        <v>985</v>
      </c>
      <c r="L310" s="63"/>
      <c r="M310" s="64" t="str">
        <f>IF(L310="","-",L310/200)</f>
        <v>-</v>
      </c>
      <c r="N310" s="65">
        <f>H310*L310</f>
        <v>0</v>
      </c>
      <c r="O310" s="65">
        <f>IF(L310&lt;50,H310*L310*0.05,0)</f>
        <v>0</v>
      </c>
      <c r="P310" s="66">
        <f t="shared" si="23"/>
        <v>0</v>
      </c>
      <c r="Q310" s="67">
        <f>L310*I310</f>
        <v>0</v>
      </c>
      <c r="R310" s="67">
        <f>IF(L310&lt;50,I310*L310*0.05,0)</f>
        <v>0</v>
      </c>
      <c r="S310" s="68">
        <f t="shared" si="24"/>
        <v>0</v>
      </c>
      <c r="T310" s="69" t="s">
        <v>958</v>
      </c>
      <c r="U310" s="56" t="s">
        <v>724</v>
      </c>
      <c r="V310" s="56" t="s">
        <v>888</v>
      </c>
      <c r="W310" s="70" t="s">
        <v>889</v>
      </c>
      <c r="X310" s="71"/>
      <c r="Y310" s="72"/>
      <c r="Z310" s="72"/>
    </row>
    <row r="311" spans="1:26" s="73" customFormat="1" ht="15.6" hidden="1" customHeight="1">
      <c r="A311" s="142"/>
      <c r="B311" s="165" t="s">
        <v>453</v>
      </c>
      <c r="C311" s="143" t="s">
        <v>56</v>
      </c>
      <c r="D311" s="144" t="s">
        <v>450</v>
      </c>
      <c r="E311" s="145" t="s">
        <v>95</v>
      </c>
      <c r="F311" s="144" t="s">
        <v>167</v>
      </c>
      <c r="G311" s="146" t="s">
        <v>59</v>
      </c>
      <c r="H311" s="157">
        <v>20.77</v>
      </c>
      <c r="I311" s="158">
        <f>H311*$O$8</f>
        <v>2077.9367270000002</v>
      </c>
      <c r="J311" s="149">
        <v>10</v>
      </c>
      <c r="K311" s="146" t="s">
        <v>982</v>
      </c>
      <c r="L311" s="150"/>
      <c r="M311" s="151" t="str">
        <f>IF(L311="","-",L311/80)</f>
        <v>-</v>
      </c>
      <c r="N311" s="152">
        <f>H311*L311</f>
        <v>0</v>
      </c>
      <c r="O311" s="152">
        <v>0</v>
      </c>
      <c r="P311" s="153">
        <f t="shared" si="23"/>
        <v>0</v>
      </c>
      <c r="Q311" s="154">
        <f>L311*I311</f>
        <v>0</v>
      </c>
      <c r="R311" s="154">
        <v>0</v>
      </c>
      <c r="S311" s="155">
        <f t="shared" si="24"/>
        <v>0</v>
      </c>
      <c r="T311" s="160" t="s">
        <v>958</v>
      </c>
      <c r="U311" s="143" t="s">
        <v>724</v>
      </c>
      <c r="V311" s="143" t="s">
        <v>888</v>
      </c>
      <c r="W311" s="161" t="s">
        <v>889</v>
      </c>
      <c r="X311" s="156"/>
    </row>
    <row r="312" spans="1:26" s="73" customFormat="1" ht="15.6" hidden="1" customHeight="1">
      <c r="A312" s="142"/>
      <c r="B312" s="165" t="s">
        <v>454</v>
      </c>
      <c r="C312" s="143" t="s">
        <v>56</v>
      </c>
      <c r="D312" s="144" t="s">
        <v>450</v>
      </c>
      <c r="E312" s="145" t="s">
        <v>162</v>
      </c>
      <c r="F312" s="144" t="s">
        <v>65</v>
      </c>
      <c r="G312" s="146" t="s">
        <v>59</v>
      </c>
      <c r="H312" s="157">
        <v>3.83</v>
      </c>
      <c r="I312" s="158">
        <f>H312*$O$8</f>
        <v>383.17273300000005</v>
      </c>
      <c r="J312" s="149">
        <v>40</v>
      </c>
      <c r="K312" s="146" t="s">
        <v>982</v>
      </c>
      <c r="L312" s="150"/>
      <c r="M312" s="151" t="str">
        <f>IF(L312="","-",L312/J312)</f>
        <v>-</v>
      </c>
      <c r="N312" s="152">
        <f>H312*L312</f>
        <v>0</v>
      </c>
      <c r="O312" s="152">
        <v>0</v>
      </c>
      <c r="P312" s="153">
        <f t="shared" si="23"/>
        <v>0</v>
      </c>
      <c r="Q312" s="154">
        <f>L312*I312</f>
        <v>0</v>
      </c>
      <c r="R312" s="154">
        <v>0</v>
      </c>
      <c r="S312" s="155">
        <f t="shared" si="24"/>
        <v>0</v>
      </c>
      <c r="T312" s="160" t="s">
        <v>958</v>
      </c>
      <c r="U312" s="143" t="s">
        <v>724</v>
      </c>
      <c r="V312" s="143" t="s">
        <v>888</v>
      </c>
      <c r="W312" s="161" t="s">
        <v>889</v>
      </c>
      <c r="X312" s="156"/>
    </row>
    <row r="313" spans="1:26" s="73" customFormat="1" ht="15.6" customHeight="1">
      <c r="A313" s="50"/>
      <c r="B313" s="164" t="s">
        <v>455</v>
      </c>
      <c r="C313" s="56" t="s">
        <v>64</v>
      </c>
      <c r="D313" s="57" t="s">
        <v>450</v>
      </c>
      <c r="E313" s="74" t="s">
        <v>162</v>
      </c>
      <c r="F313" s="57" t="s">
        <v>107</v>
      </c>
      <c r="G313" s="59" t="s">
        <v>59</v>
      </c>
      <c r="H313" s="75">
        <f>I313/$O$8</f>
        <v>4.9077865882486993</v>
      </c>
      <c r="I313" s="76">
        <v>491</v>
      </c>
      <c r="J313" s="62">
        <v>16</v>
      </c>
      <c r="K313" s="166" t="s">
        <v>985</v>
      </c>
      <c r="L313" s="63"/>
      <c r="M313" s="64" t="str">
        <f>IF(L313="","-",L313/J313)</f>
        <v>-</v>
      </c>
      <c r="N313" s="65">
        <f>H313*L313</f>
        <v>0</v>
      </c>
      <c r="O313" s="65">
        <v>0</v>
      </c>
      <c r="P313" s="66">
        <f t="shared" si="23"/>
        <v>0</v>
      </c>
      <c r="Q313" s="67">
        <f>L313*I313</f>
        <v>0</v>
      </c>
      <c r="R313" s="67">
        <v>0</v>
      </c>
      <c r="S313" s="68">
        <f t="shared" si="24"/>
        <v>0</v>
      </c>
      <c r="T313" s="69" t="s">
        <v>958</v>
      </c>
      <c r="U313" s="56" t="s">
        <v>724</v>
      </c>
      <c r="V313" s="56" t="s">
        <v>888</v>
      </c>
      <c r="W313" s="70" t="s">
        <v>889</v>
      </c>
      <c r="X313" s="71"/>
      <c r="Y313" s="72"/>
      <c r="Z313" s="72"/>
    </row>
    <row r="314" spans="1:26" s="73" customFormat="1" ht="15.6" hidden="1" customHeight="1">
      <c r="A314" s="142"/>
      <c r="B314" s="165" t="s">
        <v>456</v>
      </c>
      <c r="C314" s="143" t="s">
        <v>64</v>
      </c>
      <c r="D314" s="144" t="s">
        <v>457</v>
      </c>
      <c r="E314" s="145"/>
      <c r="F314" s="144" t="s">
        <v>132</v>
      </c>
      <c r="G314" s="146" t="s">
        <v>66</v>
      </c>
      <c r="H314" s="147">
        <f>I314/$O$8</f>
        <v>2.0690668508502665</v>
      </c>
      <c r="I314" s="148">
        <v>207</v>
      </c>
      <c r="J314" s="149">
        <v>25</v>
      </c>
      <c r="K314" s="146" t="s">
        <v>982</v>
      </c>
      <c r="L314" s="150"/>
      <c r="M314" s="151" t="str">
        <f>IF(L314="","-",L314/200)</f>
        <v>-</v>
      </c>
      <c r="N314" s="152">
        <f>H314*L314</f>
        <v>0</v>
      </c>
      <c r="O314" s="152">
        <f>IF(L314&lt;50,H314*L314*0.05,0)</f>
        <v>0</v>
      </c>
      <c r="P314" s="153">
        <f t="shared" si="23"/>
        <v>0</v>
      </c>
      <c r="Q314" s="154">
        <f>L314*I314</f>
        <v>0</v>
      </c>
      <c r="R314" s="154">
        <f>IF(L314&lt;50,I314*L314*0.05,0)</f>
        <v>0</v>
      </c>
      <c r="S314" s="155">
        <f t="shared" si="24"/>
        <v>0</v>
      </c>
      <c r="T314" s="160">
        <v>4</v>
      </c>
      <c r="U314" s="143" t="s">
        <v>694</v>
      </c>
      <c r="V314" s="143" t="s">
        <v>890</v>
      </c>
      <c r="W314" s="161" t="s">
        <v>891</v>
      </c>
      <c r="X314" s="156"/>
    </row>
    <row r="315" spans="1:26" s="73" customFormat="1" ht="15.6" hidden="1" customHeight="1">
      <c r="A315" s="142"/>
      <c r="B315" s="165" t="s">
        <v>458</v>
      </c>
      <c r="C315" s="143" t="s">
        <v>56</v>
      </c>
      <c r="D315" s="144" t="s">
        <v>457</v>
      </c>
      <c r="E315" s="145"/>
      <c r="F315" s="144" t="s">
        <v>62</v>
      </c>
      <c r="G315" s="146" t="s">
        <v>59</v>
      </c>
      <c r="H315" s="157">
        <v>4.25</v>
      </c>
      <c r="I315" s="158">
        <f>H315*$O$8</f>
        <v>425.19167500000003</v>
      </c>
      <c r="J315" s="149">
        <v>25</v>
      </c>
      <c r="K315" s="146" t="s">
        <v>982</v>
      </c>
      <c r="L315" s="150"/>
      <c r="M315" s="151" t="str">
        <f>IF(L315="","-",L315/200)</f>
        <v>-</v>
      </c>
      <c r="N315" s="152">
        <f>H315*L315</f>
        <v>0</v>
      </c>
      <c r="O315" s="152">
        <f>IF(L315&lt;50,H315*L315*0.05,0)</f>
        <v>0</v>
      </c>
      <c r="P315" s="153">
        <f t="shared" si="23"/>
        <v>0</v>
      </c>
      <c r="Q315" s="154">
        <f>L315*I315</f>
        <v>0</v>
      </c>
      <c r="R315" s="154">
        <f>IF(L315&lt;50,I315*L315*0.05,0)</f>
        <v>0</v>
      </c>
      <c r="S315" s="155">
        <f t="shared" si="24"/>
        <v>0</v>
      </c>
      <c r="T315" s="160">
        <v>4</v>
      </c>
      <c r="U315" s="143" t="s">
        <v>694</v>
      </c>
      <c r="V315" s="143" t="s">
        <v>890</v>
      </c>
      <c r="W315" s="161" t="s">
        <v>891</v>
      </c>
      <c r="X315" s="156"/>
    </row>
    <row r="316" spans="1:26" s="73" customFormat="1" ht="15.6" hidden="1" customHeight="1">
      <c r="A316" s="142"/>
      <c r="B316" s="165" t="s">
        <v>459</v>
      </c>
      <c r="C316" s="143" t="s">
        <v>64</v>
      </c>
      <c r="D316" s="144" t="s">
        <v>457</v>
      </c>
      <c r="E316" s="145" t="s">
        <v>61</v>
      </c>
      <c r="F316" s="144" t="s">
        <v>134</v>
      </c>
      <c r="G316" s="146" t="s">
        <v>66</v>
      </c>
      <c r="H316" s="147">
        <f>I316/$O$8</f>
        <v>2.2489857074459416</v>
      </c>
      <c r="I316" s="148">
        <v>225</v>
      </c>
      <c r="J316" s="149">
        <v>25</v>
      </c>
      <c r="K316" s="146" t="s">
        <v>982</v>
      </c>
      <c r="L316" s="150"/>
      <c r="M316" s="151" t="str">
        <f>IF(L316="","-",L316/200)</f>
        <v>-</v>
      </c>
      <c r="N316" s="152">
        <f>H316*L316</f>
        <v>0</v>
      </c>
      <c r="O316" s="152">
        <f>IF(L316&lt;50,H316*L316*0.05,0)</f>
        <v>0</v>
      </c>
      <c r="P316" s="153">
        <f t="shared" si="23"/>
        <v>0</v>
      </c>
      <c r="Q316" s="154">
        <f>L316*I316</f>
        <v>0</v>
      </c>
      <c r="R316" s="154">
        <f>IF(L316&lt;50,I316*L316*0.05,0)</f>
        <v>0</v>
      </c>
      <c r="S316" s="155">
        <f t="shared" si="24"/>
        <v>0</v>
      </c>
      <c r="T316" s="160">
        <v>4</v>
      </c>
      <c r="U316" s="143" t="s">
        <v>694</v>
      </c>
      <c r="V316" s="143" t="s">
        <v>890</v>
      </c>
      <c r="W316" s="161" t="s">
        <v>891</v>
      </c>
      <c r="X316" s="156"/>
    </row>
    <row r="317" spans="1:26" s="73" customFormat="1" ht="15.6" hidden="1" customHeight="1">
      <c r="A317" s="142"/>
      <c r="B317" s="165" t="s">
        <v>460</v>
      </c>
      <c r="C317" s="143" t="s">
        <v>56</v>
      </c>
      <c r="D317" s="144" t="s">
        <v>457</v>
      </c>
      <c r="E317" s="145"/>
      <c r="F317" s="144" t="s">
        <v>90</v>
      </c>
      <c r="G317" s="146" t="s">
        <v>59</v>
      </c>
      <c r="H317" s="157">
        <v>5.25</v>
      </c>
      <c r="I317" s="158">
        <f>H317*$O$8</f>
        <v>525.23677500000008</v>
      </c>
      <c r="J317" s="149">
        <v>25</v>
      </c>
      <c r="K317" s="146" t="s">
        <v>982</v>
      </c>
      <c r="L317" s="150"/>
      <c r="M317" s="151" t="str">
        <f>IF(L317="","-",L317/200)</f>
        <v>-</v>
      </c>
      <c r="N317" s="152">
        <f>H317*L317</f>
        <v>0</v>
      </c>
      <c r="O317" s="152">
        <f>IF(L317&lt;50,H317*L317*0.05,0)</f>
        <v>0</v>
      </c>
      <c r="P317" s="153">
        <f t="shared" si="23"/>
        <v>0</v>
      </c>
      <c r="Q317" s="154">
        <f>L317*I317</f>
        <v>0</v>
      </c>
      <c r="R317" s="154">
        <f>IF(L317&lt;50,I317*L317*0.05,0)</f>
        <v>0</v>
      </c>
      <c r="S317" s="155">
        <f t="shared" si="24"/>
        <v>0</v>
      </c>
      <c r="T317" s="160">
        <v>4</v>
      </c>
      <c r="U317" s="143" t="s">
        <v>694</v>
      </c>
      <c r="V317" s="143" t="s">
        <v>890</v>
      </c>
      <c r="W317" s="161" t="s">
        <v>891</v>
      </c>
      <c r="X317" s="156"/>
    </row>
    <row r="318" spans="1:26" s="73" customFormat="1" ht="15.6" hidden="1" customHeight="1">
      <c r="A318" s="142"/>
      <c r="B318" s="165" t="s">
        <v>461</v>
      </c>
      <c r="C318" s="143" t="s">
        <v>56</v>
      </c>
      <c r="D318" s="144" t="s">
        <v>457</v>
      </c>
      <c r="E318" s="145" t="s">
        <v>61</v>
      </c>
      <c r="F318" s="144" t="s">
        <v>90</v>
      </c>
      <c r="G318" s="146" t="s">
        <v>59</v>
      </c>
      <c r="H318" s="157">
        <v>5.25</v>
      </c>
      <c r="I318" s="158">
        <f>H318*$O$8</f>
        <v>525.23677500000008</v>
      </c>
      <c r="J318" s="149">
        <v>25</v>
      </c>
      <c r="K318" s="146" t="s">
        <v>982</v>
      </c>
      <c r="L318" s="150"/>
      <c r="M318" s="151" t="str">
        <f>IF(L318="","-",L318/200)</f>
        <v>-</v>
      </c>
      <c r="N318" s="152">
        <f>H318*L318</f>
        <v>0</v>
      </c>
      <c r="O318" s="152">
        <f>IF(L318&lt;50,H318*L318*0.05,0)</f>
        <v>0</v>
      </c>
      <c r="P318" s="153">
        <f t="shared" si="23"/>
        <v>0</v>
      </c>
      <c r="Q318" s="154">
        <f>L318*I318</f>
        <v>0</v>
      </c>
      <c r="R318" s="154">
        <f>IF(L318&lt;50,I318*L318*0.05,0)</f>
        <v>0</v>
      </c>
      <c r="S318" s="155">
        <f t="shared" si="24"/>
        <v>0</v>
      </c>
      <c r="T318" s="160">
        <v>4</v>
      </c>
      <c r="U318" s="143" t="s">
        <v>694</v>
      </c>
      <c r="V318" s="143" t="s">
        <v>890</v>
      </c>
      <c r="W318" s="161" t="s">
        <v>891</v>
      </c>
      <c r="X318" s="156"/>
    </row>
    <row r="319" spans="1:26" s="73" customFormat="1" ht="15.6" customHeight="1">
      <c r="A319" s="50"/>
      <c r="B319" s="164" t="s">
        <v>462</v>
      </c>
      <c r="C319" s="56" t="s">
        <v>64</v>
      </c>
      <c r="D319" s="57" t="s">
        <v>457</v>
      </c>
      <c r="E319" s="58"/>
      <c r="F319" s="57" t="s">
        <v>136</v>
      </c>
      <c r="G319" s="59" t="s">
        <v>66</v>
      </c>
      <c r="H319" s="75">
        <f>I319/$O$8</f>
        <v>0.64970698215104983</v>
      </c>
      <c r="I319" s="76">
        <v>65</v>
      </c>
      <c r="J319" s="62">
        <v>104</v>
      </c>
      <c r="K319" s="166" t="s">
        <v>985</v>
      </c>
      <c r="L319" s="63"/>
      <c r="M319" s="64" t="str">
        <f>IF(L319="","-",L319/J319)</f>
        <v>-</v>
      </c>
      <c r="N319" s="65">
        <f>H319*L319</f>
        <v>0</v>
      </c>
      <c r="O319" s="65">
        <v>0</v>
      </c>
      <c r="P319" s="66">
        <f t="shared" si="23"/>
        <v>0</v>
      </c>
      <c r="Q319" s="67">
        <f>L319*I319</f>
        <v>0</v>
      </c>
      <c r="R319" s="67">
        <v>0</v>
      </c>
      <c r="S319" s="68">
        <f t="shared" si="24"/>
        <v>0</v>
      </c>
      <c r="T319" s="69">
        <v>4</v>
      </c>
      <c r="U319" s="56" t="s">
        <v>694</v>
      </c>
      <c r="V319" s="56" t="s">
        <v>890</v>
      </c>
      <c r="W319" s="70" t="s">
        <v>891</v>
      </c>
      <c r="X319" s="71"/>
      <c r="Y319" s="72"/>
      <c r="Z319" s="72"/>
    </row>
    <row r="320" spans="1:26" s="73" customFormat="1" ht="15.6" hidden="1" customHeight="1">
      <c r="A320" s="142"/>
      <c r="B320" s="165" t="s">
        <v>971</v>
      </c>
      <c r="C320" s="143" t="s">
        <v>56</v>
      </c>
      <c r="D320" s="144" t="s">
        <v>457</v>
      </c>
      <c r="E320" s="145"/>
      <c r="F320" s="144" t="s">
        <v>98</v>
      </c>
      <c r="G320" s="146" t="s">
        <v>59</v>
      </c>
      <c r="H320" s="157">
        <v>4.3099999999999996</v>
      </c>
      <c r="I320" s="158">
        <f>H320*$O$8</f>
        <v>431.19438099999996</v>
      </c>
      <c r="J320" s="149">
        <v>30</v>
      </c>
      <c r="K320" s="146" t="s">
        <v>982</v>
      </c>
      <c r="L320" s="150"/>
      <c r="M320" s="151" t="str">
        <f>IF(L320="","-",L320/J320)</f>
        <v>-</v>
      </c>
      <c r="N320" s="152">
        <f>H320*L320</f>
        <v>0</v>
      </c>
      <c r="O320" s="152">
        <v>0</v>
      </c>
      <c r="P320" s="153">
        <f t="shared" si="23"/>
        <v>0</v>
      </c>
      <c r="Q320" s="154">
        <f>L320*I320</f>
        <v>0</v>
      </c>
      <c r="R320" s="154">
        <v>0</v>
      </c>
      <c r="S320" s="155">
        <f t="shared" si="24"/>
        <v>0</v>
      </c>
      <c r="T320" s="160">
        <v>4</v>
      </c>
      <c r="U320" s="143" t="s">
        <v>694</v>
      </c>
      <c r="V320" s="143" t="s">
        <v>890</v>
      </c>
      <c r="W320" s="161" t="s">
        <v>891</v>
      </c>
      <c r="X320" s="156"/>
    </row>
    <row r="321" spans="1:26" s="73" customFormat="1" ht="15.6" customHeight="1">
      <c r="A321" s="50"/>
      <c r="B321" s="164" t="s">
        <v>463</v>
      </c>
      <c r="C321" s="56" t="s">
        <v>64</v>
      </c>
      <c r="D321" s="57" t="s">
        <v>457</v>
      </c>
      <c r="E321" s="74" t="s">
        <v>61</v>
      </c>
      <c r="F321" s="57" t="s">
        <v>65</v>
      </c>
      <c r="G321" s="59" t="s">
        <v>66</v>
      </c>
      <c r="H321" s="75">
        <f>I321/$O$8</f>
        <v>2.3489406277768725</v>
      </c>
      <c r="I321" s="76">
        <v>235</v>
      </c>
      <c r="J321" s="62">
        <v>24</v>
      </c>
      <c r="K321" s="166" t="s">
        <v>985</v>
      </c>
      <c r="L321" s="63"/>
      <c r="M321" s="64" t="str">
        <f>IF(L321="","-",L321/J321)</f>
        <v>-</v>
      </c>
      <c r="N321" s="65">
        <f>H321*L321</f>
        <v>0</v>
      </c>
      <c r="O321" s="65">
        <v>0</v>
      </c>
      <c r="P321" s="66">
        <f t="shared" si="23"/>
        <v>0</v>
      </c>
      <c r="Q321" s="67">
        <f>L321*I321</f>
        <v>0</v>
      </c>
      <c r="R321" s="67">
        <v>0</v>
      </c>
      <c r="S321" s="68">
        <f t="shared" si="24"/>
        <v>0</v>
      </c>
      <c r="T321" s="69">
        <v>4</v>
      </c>
      <c r="U321" s="56" t="s">
        <v>694</v>
      </c>
      <c r="V321" s="56" t="s">
        <v>890</v>
      </c>
      <c r="W321" s="70" t="s">
        <v>891</v>
      </c>
      <c r="X321" s="71"/>
      <c r="Y321" s="72"/>
      <c r="Z321" s="72"/>
    </row>
    <row r="322" spans="1:26" s="73" customFormat="1" ht="15.6" customHeight="1">
      <c r="A322" s="50"/>
      <c r="B322" s="164" t="s">
        <v>464</v>
      </c>
      <c r="C322" s="56" t="s">
        <v>64</v>
      </c>
      <c r="D322" s="57" t="s">
        <v>457</v>
      </c>
      <c r="E322" s="58"/>
      <c r="F322" s="57" t="s">
        <v>65</v>
      </c>
      <c r="G322" s="59" t="s">
        <v>66</v>
      </c>
      <c r="H322" s="75">
        <f>I322/$O$8</f>
        <v>2.3489406277768725</v>
      </c>
      <c r="I322" s="76">
        <v>235</v>
      </c>
      <c r="J322" s="62">
        <v>24</v>
      </c>
      <c r="K322" s="166" t="s">
        <v>985</v>
      </c>
      <c r="L322" s="63"/>
      <c r="M322" s="64" t="str">
        <f>IF(L322="","-",L322/J322)</f>
        <v>-</v>
      </c>
      <c r="N322" s="65">
        <f>H322*L322</f>
        <v>0</v>
      </c>
      <c r="O322" s="65">
        <v>0</v>
      </c>
      <c r="P322" s="66">
        <f t="shared" si="23"/>
        <v>0</v>
      </c>
      <c r="Q322" s="67">
        <f>L322*I322</f>
        <v>0</v>
      </c>
      <c r="R322" s="67">
        <v>0</v>
      </c>
      <c r="S322" s="68">
        <f t="shared" si="24"/>
        <v>0</v>
      </c>
      <c r="T322" s="69">
        <v>4</v>
      </c>
      <c r="U322" s="56" t="s">
        <v>694</v>
      </c>
      <c r="V322" s="56" t="s">
        <v>890</v>
      </c>
      <c r="W322" s="70" t="s">
        <v>891</v>
      </c>
      <c r="X322" s="71"/>
      <c r="Y322" s="72"/>
      <c r="Z322" s="72"/>
    </row>
    <row r="323" spans="1:26" s="73" customFormat="1" ht="15.6" hidden="1" customHeight="1">
      <c r="A323" s="142"/>
      <c r="B323" s="165" t="s">
        <v>465</v>
      </c>
      <c r="C323" s="143" t="s">
        <v>56</v>
      </c>
      <c r="D323" s="144" t="s">
        <v>457</v>
      </c>
      <c r="E323" s="145" t="s">
        <v>61</v>
      </c>
      <c r="F323" s="144" t="s">
        <v>65</v>
      </c>
      <c r="G323" s="146" t="s">
        <v>59</v>
      </c>
      <c r="H323" s="157">
        <v>3.38</v>
      </c>
      <c r="I323" s="158">
        <f>H323*$O$8</f>
        <v>338.15243800000002</v>
      </c>
      <c r="J323" s="149">
        <v>40</v>
      </c>
      <c r="K323" s="146" t="s">
        <v>982</v>
      </c>
      <c r="L323" s="150"/>
      <c r="M323" s="151" t="str">
        <f>IF(L323="","-",L323/J323)</f>
        <v>-</v>
      </c>
      <c r="N323" s="152">
        <f>H323*L323</f>
        <v>0</v>
      </c>
      <c r="O323" s="152">
        <v>0</v>
      </c>
      <c r="P323" s="153">
        <f t="shared" si="23"/>
        <v>0</v>
      </c>
      <c r="Q323" s="154">
        <f>L323*I323</f>
        <v>0</v>
      </c>
      <c r="R323" s="154">
        <v>0</v>
      </c>
      <c r="S323" s="155">
        <f t="shared" si="24"/>
        <v>0</v>
      </c>
      <c r="T323" s="160">
        <v>4</v>
      </c>
      <c r="U323" s="143" t="s">
        <v>694</v>
      </c>
      <c r="V323" s="143" t="s">
        <v>890</v>
      </c>
      <c r="W323" s="161" t="s">
        <v>891</v>
      </c>
      <c r="X323" s="156"/>
    </row>
    <row r="324" spans="1:26" s="73" customFormat="1" ht="15.6" customHeight="1">
      <c r="A324" s="50"/>
      <c r="B324" s="164" t="s">
        <v>466</v>
      </c>
      <c r="C324" s="56" t="s">
        <v>56</v>
      </c>
      <c r="D324" s="57" t="s">
        <v>467</v>
      </c>
      <c r="E324" s="74" t="s">
        <v>61</v>
      </c>
      <c r="F324" s="57" t="s">
        <v>62</v>
      </c>
      <c r="G324" s="59" t="s">
        <v>59</v>
      </c>
      <c r="H324" s="60">
        <v>3.99</v>
      </c>
      <c r="I324" s="61">
        <f>H324*$O$8</f>
        <v>399.17994900000002</v>
      </c>
      <c r="J324" s="62">
        <v>25</v>
      </c>
      <c r="K324" s="166" t="s">
        <v>985</v>
      </c>
      <c r="L324" s="63"/>
      <c r="M324" s="64" t="str">
        <f>IF(L324="","-",L324/200)</f>
        <v>-</v>
      </c>
      <c r="N324" s="65">
        <f>H324*L324</f>
        <v>0</v>
      </c>
      <c r="O324" s="65">
        <f>IF(L324&lt;50,H324*L324*0.05,0)</f>
        <v>0</v>
      </c>
      <c r="P324" s="66">
        <f t="shared" si="23"/>
        <v>0</v>
      </c>
      <c r="Q324" s="67">
        <f>L324*I324</f>
        <v>0</v>
      </c>
      <c r="R324" s="67">
        <f>IF(L324&lt;50,I324*L324*0.05,0)</f>
        <v>0</v>
      </c>
      <c r="S324" s="68">
        <f t="shared" si="24"/>
        <v>0</v>
      </c>
      <c r="T324" s="69">
        <v>4</v>
      </c>
      <c r="U324" s="56" t="s">
        <v>892</v>
      </c>
      <c r="V324" s="56" t="s">
        <v>893</v>
      </c>
      <c r="W324" s="70" t="s">
        <v>894</v>
      </c>
      <c r="X324" s="71"/>
      <c r="Y324" s="72"/>
      <c r="Z324" s="72"/>
    </row>
    <row r="325" spans="1:26" s="73" customFormat="1" ht="15.6" customHeight="1">
      <c r="A325" s="50"/>
      <c r="B325" s="164" t="s">
        <v>468</v>
      </c>
      <c r="C325" s="56" t="s">
        <v>56</v>
      </c>
      <c r="D325" s="57" t="s">
        <v>467</v>
      </c>
      <c r="E325" s="74" t="s">
        <v>61</v>
      </c>
      <c r="F325" s="57" t="s">
        <v>98</v>
      </c>
      <c r="G325" s="59" t="s">
        <v>59</v>
      </c>
      <c r="H325" s="60">
        <v>4.33</v>
      </c>
      <c r="I325" s="61">
        <f>H325*$O$8</f>
        <v>433.19528300000002</v>
      </c>
      <c r="J325" s="62">
        <v>30</v>
      </c>
      <c r="K325" s="166" t="s">
        <v>985</v>
      </c>
      <c r="L325" s="63"/>
      <c r="M325" s="64" t="str">
        <f>IF(L325="","-",L325/J325)</f>
        <v>-</v>
      </c>
      <c r="N325" s="65">
        <f>H325*L325</f>
        <v>0</v>
      </c>
      <c r="O325" s="65">
        <v>0</v>
      </c>
      <c r="P325" s="66">
        <f t="shared" si="23"/>
        <v>0</v>
      </c>
      <c r="Q325" s="67">
        <f>L325*I325</f>
        <v>0</v>
      </c>
      <c r="R325" s="67">
        <v>0</v>
      </c>
      <c r="S325" s="68">
        <f t="shared" si="24"/>
        <v>0</v>
      </c>
      <c r="T325" s="69">
        <v>4</v>
      </c>
      <c r="U325" s="56" t="s">
        <v>892</v>
      </c>
      <c r="V325" s="56" t="s">
        <v>893</v>
      </c>
      <c r="W325" s="70" t="s">
        <v>894</v>
      </c>
      <c r="X325" s="71"/>
      <c r="Y325" s="72"/>
      <c r="Z325" s="72"/>
    </row>
    <row r="326" spans="1:26" s="73" customFormat="1" ht="15.6" customHeight="1">
      <c r="A326" s="50"/>
      <c r="B326" s="164" t="s">
        <v>469</v>
      </c>
      <c r="C326" s="56" t="s">
        <v>64</v>
      </c>
      <c r="D326" s="57" t="s">
        <v>467</v>
      </c>
      <c r="E326" s="58"/>
      <c r="F326" s="57" t="s">
        <v>98</v>
      </c>
      <c r="G326" s="59" t="s">
        <v>59</v>
      </c>
      <c r="H326" s="75">
        <f>I326/$O$8</f>
        <v>4.3280480503293015</v>
      </c>
      <c r="I326" s="76">
        <v>433</v>
      </c>
      <c r="J326" s="62">
        <v>30</v>
      </c>
      <c r="K326" s="166" t="s">
        <v>985</v>
      </c>
      <c r="L326" s="63"/>
      <c r="M326" s="64" t="str">
        <f>IF(L326="","-",L326/J326)</f>
        <v>-</v>
      </c>
      <c r="N326" s="65">
        <f>H326*L326</f>
        <v>0</v>
      </c>
      <c r="O326" s="65">
        <v>0</v>
      </c>
      <c r="P326" s="66">
        <f t="shared" si="23"/>
        <v>0</v>
      </c>
      <c r="Q326" s="67">
        <f>L326*I326</f>
        <v>0</v>
      </c>
      <c r="R326" s="67">
        <v>0</v>
      </c>
      <c r="S326" s="68">
        <f t="shared" si="24"/>
        <v>0</v>
      </c>
      <c r="T326" s="69">
        <v>4</v>
      </c>
      <c r="U326" s="56" t="s">
        <v>892</v>
      </c>
      <c r="V326" s="56" t="s">
        <v>893</v>
      </c>
      <c r="W326" s="70" t="s">
        <v>894</v>
      </c>
      <c r="X326" s="71"/>
      <c r="Y326" s="72"/>
      <c r="Z326" s="72"/>
    </row>
    <row r="327" spans="1:26" s="73" customFormat="1" ht="15.6" customHeight="1">
      <c r="A327" s="50"/>
      <c r="B327" s="217" t="s">
        <v>470</v>
      </c>
      <c r="C327" s="56" t="s">
        <v>64</v>
      </c>
      <c r="D327" s="57" t="s">
        <v>471</v>
      </c>
      <c r="E327" s="58"/>
      <c r="F327" s="57" t="s">
        <v>98</v>
      </c>
      <c r="G327" s="59" t="s">
        <v>59</v>
      </c>
      <c r="H327" s="75">
        <f>I327/$O$8</f>
        <v>4.3280480503293015</v>
      </c>
      <c r="I327" s="76">
        <v>433</v>
      </c>
      <c r="J327" s="62">
        <v>30</v>
      </c>
      <c r="K327" s="168" t="s">
        <v>984</v>
      </c>
      <c r="L327" s="63"/>
      <c r="M327" s="64" t="str">
        <f>IF(L327="","-",L327/J327)</f>
        <v>-</v>
      </c>
      <c r="N327" s="65">
        <f>H327*L327</f>
        <v>0</v>
      </c>
      <c r="O327" s="65">
        <v>0</v>
      </c>
      <c r="P327" s="66">
        <f t="shared" si="23"/>
        <v>0</v>
      </c>
      <c r="Q327" s="67">
        <f>L327*I327</f>
        <v>0</v>
      </c>
      <c r="R327" s="67">
        <v>0</v>
      </c>
      <c r="S327" s="68">
        <f t="shared" si="24"/>
        <v>0</v>
      </c>
      <c r="T327" s="69" t="s">
        <v>960</v>
      </c>
      <c r="U327" s="56" t="s">
        <v>892</v>
      </c>
      <c r="V327" s="56" t="s">
        <v>699</v>
      </c>
      <c r="W327" s="70" t="s">
        <v>895</v>
      </c>
      <c r="X327" s="71"/>
      <c r="Y327" s="72"/>
      <c r="Z327" s="72"/>
    </row>
    <row r="328" spans="1:26" s="73" customFormat="1" ht="15.6" customHeight="1">
      <c r="A328" s="50"/>
      <c r="B328" s="217" t="s">
        <v>472</v>
      </c>
      <c r="C328" s="56" t="s">
        <v>64</v>
      </c>
      <c r="D328" s="57" t="s">
        <v>473</v>
      </c>
      <c r="E328" s="58"/>
      <c r="F328" s="57" t="s">
        <v>98</v>
      </c>
      <c r="G328" s="59" t="s">
        <v>59</v>
      </c>
      <c r="H328" s="75">
        <f>I328/$O$8</f>
        <v>4.3280480503293015</v>
      </c>
      <c r="I328" s="76">
        <v>433</v>
      </c>
      <c r="J328" s="62">
        <v>30</v>
      </c>
      <c r="K328" s="166" t="s">
        <v>985</v>
      </c>
      <c r="L328" s="63"/>
      <c r="M328" s="64" t="str">
        <f>IF(L328="","-",L328/J328)</f>
        <v>-</v>
      </c>
      <c r="N328" s="65">
        <f>H328*L328</f>
        <v>0</v>
      </c>
      <c r="O328" s="65">
        <v>0</v>
      </c>
      <c r="P328" s="66">
        <f t="shared" si="23"/>
        <v>0</v>
      </c>
      <c r="Q328" s="67">
        <f>L328*I328</f>
        <v>0</v>
      </c>
      <c r="R328" s="67">
        <v>0</v>
      </c>
      <c r="S328" s="68">
        <f t="shared" si="24"/>
        <v>0</v>
      </c>
      <c r="T328" s="69">
        <v>4</v>
      </c>
      <c r="U328" s="56" t="s">
        <v>698</v>
      </c>
      <c r="V328" s="56" t="s">
        <v>896</v>
      </c>
      <c r="W328" s="70" t="s">
        <v>897</v>
      </c>
      <c r="X328" s="71"/>
      <c r="Y328" s="72"/>
      <c r="Z328" s="72"/>
    </row>
    <row r="329" spans="1:26" s="73" customFormat="1" ht="15.6" customHeight="1">
      <c r="A329" s="50"/>
      <c r="B329" s="164" t="s">
        <v>689</v>
      </c>
      <c r="C329" s="56" t="s">
        <v>64</v>
      </c>
      <c r="D329" s="57" t="s">
        <v>475</v>
      </c>
      <c r="E329" s="58"/>
      <c r="F329" s="57" t="s">
        <v>693</v>
      </c>
      <c r="G329" s="59" t="s">
        <v>66</v>
      </c>
      <c r="H329" s="75">
        <f>I329/$O$8</f>
        <v>13.483918752642557</v>
      </c>
      <c r="I329" s="76">
        <v>1349</v>
      </c>
      <c r="J329" s="62">
        <v>5</v>
      </c>
      <c r="K329" s="166" t="s">
        <v>985</v>
      </c>
      <c r="L329" s="63"/>
      <c r="M329" s="64" t="str">
        <f>IF(L329="","-",L329/200)</f>
        <v>-</v>
      </c>
      <c r="N329" s="65">
        <f>H329*L329</f>
        <v>0</v>
      </c>
      <c r="O329" s="65">
        <f>IF(L329&lt;50,H329*L329*0.05,0)</f>
        <v>0</v>
      </c>
      <c r="P329" s="66">
        <f t="shared" si="23"/>
        <v>0</v>
      </c>
      <c r="Q329" s="67">
        <f>L329*I329</f>
        <v>0</v>
      </c>
      <c r="R329" s="67">
        <f>IF(L329&lt;50,I329*L329*0.05,0)</f>
        <v>0</v>
      </c>
      <c r="S329" s="68">
        <f t="shared" si="24"/>
        <v>0</v>
      </c>
      <c r="T329" s="69">
        <v>4</v>
      </c>
      <c r="U329" s="56" t="s">
        <v>720</v>
      </c>
      <c r="V329" s="56" t="s">
        <v>774</v>
      </c>
      <c r="W329" s="70" t="s">
        <v>898</v>
      </c>
      <c r="X329" s="71"/>
      <c r="Y329" s="72"/>
      <c r="Z329" s="72"/>
    </row>
    <row r="330" spans="1:26" s="73" customFormat="1" ht="15.6" customHeight="1">
      <c r="A330" s="50"/>
      <c r="B330" s="164" t="s">
        <v>474</v>
      </c>
      <c r="C330" s="56" t="s">
        <v>56</v>
      </c>
      <c r="D330" s="57" t="s">
        <v>475</v>
      </c>
      <c r="E330" s="58"/>
      <c r="F330" s="57" t="s">
        <v>181</v>
      </c>
      <c r="G330" s="59" t="s">
        <v>59</v>
      </c>
      <c r="H330" s="60">
        <v>2.19</v>
      </c>
      <c r="I330" s="61">
        <f>H330*$O$8</f>
        <v>219.098769</v>
      </c>
      <c r="J330" s="62">
        <v>84</v>
      </c>
      <c r="K330" s="166" t="s">
        <v>985</v>
      </c>
      <c r="L330" s="63"/>
      <c r="M330" s="64" t="str">
        <f>IF(L330="","-",L330/J330)</f>
        <v>-</v>
      </c>
      <c r="N330" s="65">
        <f>H330*L330</f>
        <v>0</v>
      </c>
      <c r="O330" s="65">
        <v>0</v>
      </c>
      <c r="P330" s="66">
        <f t="shared" si="23"/>
        <v>0</v>
      </c>
      <c r="Q330" s="67">
        <f>L330*I330</f>
        <v>0</v>
      </c>
      <c r="R330" s="67">
        <v>0</v>
      </c>
      <c r="S330" s="68">
        <f t="shared" si="24"/>
        <v>0</v>
      </c>
      <c r="T330" s="69">
        <v>4</v>
      </c>
      <c r="U330" s="56" t="s">
        <v>720</v>
      </c>
      <c r="V330" s="56" t="s">
        <v>774</v>
      </c>
      <c r="W330" s="70" t="s">
        <v>898</v>
      </c>
      <c r="X330" s="71"/>
      <c r="Y330" s="72"/>
      <c r="Z330" s="72"/>
    </row>
    <row r="331" spans="1:26" s="73" customFormat="1" ht="15.6" customHeight="1">
      <c r="A331" s="50"/>
      <c r="B331" s="217" t="s">
        <v>476</v>
      </c>
      <c r="C331" s="56" t="s">
        <v>56</v>
      </c>
      <c r="D331" s="57" t="s">
        <v>477</v>
      </c>
      <c r="E331" s="74" t="s">
        <v>162</v>
      </c>
      <c r="F331" s="57" t="s">
        <v>62</v>
      </c>
      <c r="G331" s="59" t="s">
        <v>59</v>
      </c>
      <c r="H331" s="60">
        <v>4.88</v>
      </c>
      <c r="I331" s="61">
        <f>H331*$O$8</f>
        <v>488.22008800000003</v>
      </c>
      <c r="J331" s="62">
        <v>25</v>
      </c>
      <c r="K331" s="166" t="s">
        <v>985</v>
      </c>
      <c r="L331" s="63"/>
      <c r="M331" s="64" t="str">
        <f>IF(L331="","-",L331/200)</f>
        <v>-</v>
      </c>
      <c r="N331" s="65">
        <f>H331*L331</f>
        <v>0</v>
      </c>
      <c r="O331" s="65">
        <f>IF(L331&lt;50,H331*L331*0.05,0)</f>
        <v>0</v>
      </c>
      <c r="P331" s="66">
        <f t="shared" si="23"/>
        <v>0</v>
      </c>
      <c r="Q331" s="67">
        <f>L331*I331</f>
        <v>0</v>
      </c>
      <c r="R331" s="67">
        <f>IF(L331&lt;50,I331*L331*0.05,0)</f>
        <v>0</v>
      </c>
      <c r="S331" s="68">
        <f t="shared" si="24"/>
        <v>0</v>
      </c>
      <c r="T331" s="69" t="s">
        <v>959</v>
      </c>
      <c r="U331" s="56" t="s">
        <v>763</v>
      </c>
      <c r="V331" s="56" t="s">
        <v>899</v>
      </c>
      <c r="W331" s="70" t="s">
        <v>900</v>
      </c>
      <c r="X331" s="71"/>
      <c r="Y331" s="72"/>
      <c r="Z331" s="72"/>
    </row>
    <row r="332" spans="1:26" s="73" customFormat="1" ht="15.6" hidden="1" customHeight="1">
      <c r="A332" s="142"/>
      <c r="B332" s="218" t="s">
        <v>478</v>
      </c>
      <c r="C332" s="143" t="s">
        <v>56</v>
      </c>
      <c r="D332" s="144" t="s">
        <v>477</v>
      </c>
      <c r="E332" s="145" t="s">
        <v>162</v>
      </c>
      <c r="F332" s="144" t="s">
        <v>90</v>
      </c>
      <c r="G332" s="146" t="s">
        <v>59</v>
      </c>
      <c r="H332" s="157">
        <v>5.95</v>
      </c>
      <c r="I332" s="158">
        <f>H332*$O$8</f>
        <v>595.26834500000007</v>
      </c>
      <c r="J332" s="149">
        <v>25</v>
      </c>
      <c r="K332" s="146" t="s">
        <v>982</v>
      </c>
      <c r="L332" s="150"/>
      <c r="M332" s="151" t="str">
        <f>IF(L332="","-",L332/200)</f>
        <v>-</v>
      </c>
      <c r="N332" s="152">
        <f>H332*L332</f>
        <v>0</v>
      </c>
      <c r="O332" s="152">
        <f>IF(L332&lt;50,H332*L332*0.05,0)</f>
        <v>0</v>
      </c>
      <c r="P332" s="153">
        <f t="shared" si="23"/>
        <v>0</v>
      </c>
      <c r="Q332" s="154">
        <f>L332*I332</f>
        <v>0</v>
      </c>
      <c r="R332" s="154">
        <f>IF(L332&lt;50,I332*L332*0.05,0)</f>
        <v>0</v>
      </c>
      <c r="S332" s="155">
        <f t="shared" si="24"/>
        <v>0</v>
      </c>
      <c r="T332" s="160" t="s">
        <v>959</v>
      </c>
      <c r="U332" s="143" t="s">
        <v>763</v>
      </c>
      <c r="V332" s="143" t="s">
        <v>899</v>
      </c>
      <c r="W332" s="161" t="s">
        <v>900</v>
      </c>
      <c r="X332" s="156"/>
    </row>
    <row r="333" spans="1:26" s="73" customFormat="1" ht="15.6" hidden="1" customHeight="1">
      <c r="A333" s="142"/>
      <c r="B333" s="218" t="s">
        <v>479</v>
      </c>
      <c r="C333" s="143" t="s">
        <v>56</v>
      </c>
      <c r="D333" s="144" t="s">
        <v>477</v>
      </c>
      <c r="E333" s="145"/>
      <c r="F333" s="144" t="s">
        <v>181</v>
      </c>
      <c r="G333" s="146" t="s">
        <v>59</v>
      </c>
      <c r="H333" s="157">
        <v>2.19</v>
      </c>
      <c r="I333" s="158">
        <f>H333*$O$8</f>
        <v>219.098769</v>
      </c>
      <c r="J333" s="149">
        <v>84</v>
      </c>
      <c r="K333" s="146" t="s">
        <v>982</v>
      </c>
      <c r="L333" s="150"/>
      <c r="M333" s="151" t="str">
        <f>IF(L333="","-",L333/J333)</f>
        <v>-</v>
      </c>
      <c r="N333" s="152">
        <f>H333*L333</f>
        <v>0</v>
      </c>
      <c r="O333" s="152">
        <v>0</v>
      </c>
      <c r="P333" s="153">
        <f t="shared" si="23"/>
        <v>0</v>
      </c>
      <c r="Q333" s="154">
        <f>L333*I333</f>
        <v>0</v>
      </c>
      <c r="R333" s="154">
        <v>0</v>
      </c>
      <c r="S333" s="155">
        <f t="shared" si="24"/>
        <v>0</v>
      </c>
      <c r="T333" s="160" t="s">
        <v>959</v>
      </c>
      <c r="U333" s="143" t="s">
        <v>763</v>
      </c>
      <c r="V333" s="143" t="s">
        <v>899</v>
      </c>
      <c r="W333" s="161" t="s">
        <v>900</v>
      </c>
      <c r="X333" s="156"/>
    </row>
    <row r="334" spans="1:26" s="73" customFormat="1" ht="15.6" customHeight="1">
      <c r="A334" s="142"/>
      <c r="B334" s="217" t="s">
        <v>480</v>
      </c>
      <c r="C334" s="56" t="s">
        <v>64</v>
      </c>
      <c r="D334" s="57" t="s">
        <v>477</v>
      </c>
      <c r="E334" s="74" t="s">
        <v>162</v>
      </c>
      <c r="F334" s="57" t="s">
        <v>65</v>
      </c>
      <c r="G334" s="59" t="s">
        <v>66</v>
      </c>
      <c r="H334" s="75">
        <f>I334/$O$8</f>
        <v>2.9086881816300845</v>
      </c>
      <c r="I334" s="76">
        <v>291</v>
      </c>
      <c r="J334" s="62">
        <v>24</v>
      </c>
      <c r="K334" s="168" t="s">
        <v>984</v>
      </c>
      <c r="L334" s="63"/>
      <c r="M334" s="64" t="str">
        <f>IF(L334="","-",L334/J334)</f>
        <v>-</v>
      </c>
      <c r="N334" s="65">
        <f>H334*L334</f>
        <v>0</v>
      </c>
      <c r="O334" s="65">
        <v>0</v>
      </c>
      <c r="P334" s="66">
        <f t="shared" si="23"/>
        <v>0</v>
      </c>
      <c r="Q334" s="67">
        <f>L334*I334</f>
        <v>0</v>
      </c>
      <c r="R334" s="67">
        <v>0</v>
      </c>
      <c r="S334" s="68">
        <f t="shared" si="24"/>
        <v>0</v>
      </c>
      <c r="T334" s="69" t="s">
        <v>959</v>
      </c>
      <c r="U334" s="56" t="s">
        <v>763</v>
      </c>
      <c r="V334" s="56" t="s">
        <v>899</v>
      </c>
      <c r="W334" s="70" t="s">
        <v>900</v>
      </c>
      <c r="X334" s="156"/>
    </row>
    <row r="335" spans="1:26" s="73" customFormat="1" ht="15.6" hidden="1" customHeight="1">
      <c r="A335" s="142"/>
      <c r="B335" s="165" t="s">
        <v>481</v>
      </c>
      <c r="C335" s="143" t="s">
        <v>56</v>
      </c>
      <c r="D335" s="144" t="s">
        <v>477</v>
      </c>
      <c r="E335" s="145" t="s">
        <v>162</v>
      </c>
      <c r="F335" s="144" t="s">
        <v>306</v>
      </c>
      <c r="G335" s="146" t="s">
        <v>59</v>
      </c>
      <c r="H335" s="157">
        <v>6.35</v>
      </c>
      <c r="I335" s="158">
        <f>H335*$O$8</f>
        <v>635.286385</v>
      </c>
      <c r="J335" s="149">
        <v>16</v>
      </c>
      <c r="K335" s="146" t="s">
        <v>982</v>
      </c>
      <c r="L335" s="150"/>
      <c r="M335" s="151" t="str">
        <f>IF(L335="","-",L335/J335)</f>
        <v>-</v>
      </c>
      <c r="N335" s="152">
        <f>H335*L335</f>
        <v>0</v>
      </c>
      <c r="O335" s="152">
        <v>0</v>
      </c>
      <c r="P335" s="153">
        <f t="shared" si="23"/>
        <v>0</v>
      </c>
      <c r="Q335" s="154">
        <f>L335*I335</f>
        <v>0</v>
      </c>
      <c r="R335" s="154">
        <v>0</v>
      </c>
      <c r="S335" s="155">
        <f t="shared" si="24"/>
        <v>0</v>
      </c>
      <c r="T335" s="160" t="s">
        <v>959</v>
      </c>
      <c r="U335" s="143" t="s">
        <v>763</v>
      </c>
      <c r="V335" s="143" t="s">
        <v>899</v>
      </c>
      <c r="W335" s="161" t="s">
        <v>900</v>
      </c>
      <c r="X335" s="156"/>
    </row>
    <row r="336" spans="1:26" s="73" customFormat="1" ht="15.6" customHeight="1">
      <c r="A336" s="50"/>
      <c r="B336" s="164" t="s">
        <v>690</v>
      </c>
      <c r="C336" s="56" t="s">
        <v>64</v>
      </c>
      <c r="D336" s="57" t="s">
        <v>483</v>
      </c>
      <c r="E336" s="58"/>
      <c r="F336" s="57" t="s">
        <v>693</v>
      </c>
      <c r="G336" s="59" t="s">
        <v>66</v>
      </c>
      <c r="H336" s="75">
        <f>I336/$O$8</f>
        <v>13.483918752642557</v>
      </c>
      <c r="I336" s="76">
        <v>1349</v>
      </c>
      <c r="J336" s="62">
        <v>5</v>
      </c>
      <c r="K336" s="166" t="s">
        <v>985</v>
      </c>
      <c r="L336" s="63"/>
      <c r="M336" s="64" t="str">
        <f>IF(L336="","-",L336/200)</f>
        <v>-</v>
      </c>
      <c r="N336" s="65">
        <f>H336*L336</f>
        <v>0</v>
      </c>
      <c r="O336" s="65">
        <f>IF(L336&lt;50,H336*L336*0.05,0)</f>
        <v>0</v>
      </c>
      <c r="P336" s="66">
        <f t="shared" si="23"/>
        <v>0</v>
      </c>
      <c r="Q336" s="67">
        <f>L336*I336</f>
        <v>0</v>
      </c>
      <c r="R336" s="67">
        <f>IF(L336&lt;50,I336*L336*0.05,0)</f>
        <v>0</v>
      </c>
      <c r="S336" s="68">
        <f t="shared" si="24"/>
        <v>0</v>
      </c>
      <c r="T336" s="69">
        <v>4</v>
      </c>
      <c r="U336" s="56" t="s">
        <v>698</v>
      </c>
      <c r="V336" s="56" t="s">
        <v>764</v>
      </c>
      <c r="W336" s="70" t="s">
        <v>901</v>
      </c>
      <c r="X336" s="71"/>
      <c r="Y336" s="72"/>
      <c r="Z336" s="72"/>
    </row>
    <row r="337" spans="1:26" s="73" customFormat="1" ht="15.6" customHeight="1">
      <c r="A337" s="50"/>
      <c r="B337" s="164" t="s">
        <v>482</v>
      </c>
      <c r="C337" s="56" t="s">
        <v>56</v>
      </c>
      <c r="D337" s="57" t="s">
        <v>483</v>
      </c>
      <c r="E337" s="58"/>
      <c r="F337" s="57" t="s">
        <v>181</v>
      </c>
      <c r="G337" s="59" t="s">
        <v>59</v>
      </c>
      <c r="H337" s="60">
        <v>2.0699999999999998</v>
      </c>
      <c r="I337" s="61">
        <f>H337*$O$8</f>
        <v>207.093357</v>
      </c>
      <c r="J337" s="62">
        <v>84</v>
      </c>
      <c r="K337" s="168" t="s">
        <v>984</v>
      </c>
      <c r="L337" s="63"/>
      <c r="M337" s="64" t="str">
        <f>IF(L337="","-",L337/J337)</f>
        <v>-</v>
      </c>
      <c r="N337" s="65">
        <f>H337*L337</f>
        <v>0</v>
      </c>
      <c r="O337" s="65">
        <v>0</v>
      </c>
      <c r="P337" s="66">
        <f t="shared" si="23"/>
        <v>0</v>
      </c>
      <c r="Q337" s="67">
        <f>L337*I337</f>
        <v>0</v>
      </c>
      <c r="R337" s="67">
        <v>0</v>
      </c>
      <c r="S337" s="68">
        <f t="shared" si="24"/>
        <v>0</v>
      </c>
      <c r="T337" s="69">
        <v>4</v>
      </c>
      <c r="U337" s="56" t="s">
        <v>698</v>
      </c>
      <c r="V337" s="56" t="s">
        <v>764</v>
      </c>
      <c r="W337" s="70" t="s">
        <v>901</v>
      </c>
      <c r="X337" s="71"/>
      <c r="Y337" s="72"/>
      <c r="Z337" s="72"/>
    </row>
    <row r="338" spans="1:26" s="73" customFormat="1" ht="15.6" hidden="1" customHeight="1">
      <c r="A338" s="142"/>
      <c r="B338" s="165" t="s">
        <v>484</v>
      </c>
      <c r="C338" s="143" t="s">
        <v>56</v>
      </c>
      <c r="D338" s="144" t="s">
        <v>485</v>
      </c>
      <c r="E338" s="145" t="s">
        <v>83</v>
      </c>
      <c r="F338" s="144" t="s">
        <v>65</v>
      </c>
      <c r="G338" s="146" t="s">
        <v>59</v>
      </c>
      <c r="H338" s="157">
        <v>4.1900000000000004</v>
      </c>
      <c r="I338" s="158">
        <f>H338*$O$8</f>
        <v>419.18896900000004</v>
      </c>
      <c r="J338" s="149">
        <v>40</v>
      </c>
      <c r="K338" s="146" t="s">
        <v>982</v>
      </c>
      <c r="L338" s="150"/>
      <c r="M338" s="151" t="str">
        <f>IF(L338="","-",L338/J338)</f>
        <v>-</v>
      </c>
      <c r="N338" s="152">
        <f>H338*L338</f>
        <v>0</v>
      </c>
      <c r="O338" s="152">
        <v>0</v>
      </c>
      <c r="P338" s="153">
        <f t="shared" si="23"/>
        <v>0</v>
      </c>
      <c r="Q338" s="154">
        <f>L338*I338</f>
        <v>0</v>
      </c>
      <c r="R338" s="154">
        <v>0</v>
      </c>
      <c r="S338" s="155">
        <f t="shared" si="24"/>
        <v>0</v>
      </c>
      <c r="T338" s="160" t="s">
        <v>964</v>
      </c>
      <c r="U338" s="143" t="s">
        <v>800</v>
      </c>
      <c r="V338" s="143" t="s">
        <v>902</v>
      </c>
      <c r="W338" s="161" t="s">
        <v>903</v>
      </c>
      <c r="X338" s="156"/>
    </row>
    <row r="339" spans="1:26" s="73" customFormat="1" ht="15.6" hidden="1" customHeight="1">
      <c r="A339" s="142"/>
      <c r="B339" s="165" t="s">
        <v>486</v>
      </c>
      <c r="C339" s="143" t="s">
        <v>64</v>
      </c>
      <c r="D339" s="144" t="s">
        <v>487</v>
      </c>
      <c r="E339" s="145"/>
      <c r="F339" s="144" t="s">
        <v>132</v>
      </c>
      <c r="G339" s="146" t="s">
        <v>66</v>
      </c>
      <c r="H339" s="147">
        <f>I339/$O$8</f>
        <v>1.9091389783207773</v>
      </c>
      <c r="I339" s="148">
        <v>191</v>
      </c>
      <c r="J339" s="149">
        <v>25</v>
      </c>
      <c r="K339" s="146" t="s">
        <v>982</v>
      </c>
      <c r="L339" s="150"/>
      <c r="M339" s="151" t="str">
        <f>IF(L339="","-",L339/200)</f>
        <v>-</v>
      </c>
      <c r="N339" s="152">
        <f>H339*L339</f>
        <v>0</v>
      </c>
      <c r="O339" s="152">
        <f>IF(L339&lt;50,H339*L339*0.05,0)</f>
        <v>0</v>
      </c>
      <c r="P339" s="153">
        <f t="shared" si="23"/>
        <v>0</v>
      </c>
      <c r="Q339" s="154">
        <f>L339*I339</f>
        <v>0</v>
      </c>
      <c r="R339" s="154">
        <f>IF(L339&lt;50,I339*L339*0.05,0)</f>
        <v>0</v>
      </c>
      <c r="S339" s="155">
        <f t="shared" si="24"/>
        <v>0</v>
      </c>
      <c r="T339" s="160">
        <v>4</v>
      </c>
      <c r="U339" s="143" t="s">
        <v>800</v>
      </c>
      <c r="V339" s="143" t="s">
        <v>904</v>
      </c>
      <c r="W339" s="161" t="s">
        <v>905</v>
      </c>
      <c r="X339" s="156"/>
    </row>
    <row r="340" spans="1:26" s="73" customFormat="1" ht="15.6" hidden="1" customHeight="1">
      <c r="A340" s="142"/>
      <c r="B340" s="165" t="s">
        <v>488</v>
      </c>
      <c r="C340" s="143" t="s">
        <v>64</v>
      </c>
      <c r="D340" s="144" t="s">
        <v>487</v>
      </c>
      <c r="E340" s="145"/>
      <c r="F340" s="144" t="s">
        <v>276</v>
      </c>
      <c r="G340" s="146" t="s">
        <v>59</v>
      </c>
      <c r="H340" s="147">
        <f>I340/$O$8</f>
        <v>3.7083275442775308</v>
      </c>
      <c r="I340" s="148">
        <v>371</v>
      </c>
      <c r="J340" s="149">
        <v>25</v>
      </c>
      <c r="K340" s="146" t="s">
        <v>982</v>
      </c>
      <c r="L340" s="150"/>
      <c r="M340" s="151" t="str">
        <f>IF(L340="","-",L340/200)</f>
        <v>-</v>
      </c>
      <c r="N340" s="152">
        <f>H340*L340</f>
        <v>0</v>
      </c>
      <c r="O340" s="152">
        <f>IF(L340&lt;50,H340*L340*0.05,0)</f>
        <v>0</v>
      </c>
      <c r="P340" s="153">
        <f t="shared" si="23"/>
        <v>0</v>
      </c>
      <c r="Q340" s="154">
        <f>L340*I340</f>
        <v>0</v>
      </c>
      <c r="R340" s="154">
        <f>IF(L340&lt;50,I340*L340*0.05,0)</f>
        <v>0</v>
      </c>
      <c r="S340" s="155">
        <f t="shared" si="24"/>
        <v>0</v>
      </c>
      <c r="T340" s="160">
        <v>4</v>
      </c>
      <c r="U340" s="143" t="s">
        <v>800</v>
      </c>
      <c r="V340" s="143" t="s">
        <v>904</v>
      </c>
      <c r="W340" s="161" t="s">
        <v>905</v>
      </c>
      <c r="X340" s="156"/>
    </row>
    <row r="341" spans="1:26" s="73" customFormat="1" ht="15.6" customHeight="1">
      <c r="A341" s="50"/>
      <c r="B341" s="164" t="s">
        <v>489</v>
      </c>
      <c r="C341" s="56" t="s">
        <v>56</v>
      </c>
      <c r="D341" s="57" t="s">
        <v>487</v>
      </c>
      <c r="E341" s="58"/>
      <c r="F341" s="57" t="s">
        <v>90</v>
      </c>
      <c r="G341" s="59" t="s">
        <v>59</v>
      </c>
      <c r="H341" s="60">
        <v>3.71</v>
      </c>
      <c r="I341" s="61">
        <f>H341*$O$8</f>
        <v>371.16732100000002</v>
      </c>
      <c r="J341" s="62">
        <v>25</v>
      </c>
      <c r="K341" s="166" t="s">
        <v>985</v>
      </c>
      <c r="L341" s="63"/>
      <c r="M341" s="64" t="str">
        <f>IF(L341="","-",L341/200)</f>
        <v>-</v>
      </c>
      <c r="N341" s="65">
        <f>H341*L341</f>
        <v>0</v>
      </c>
      <c r="O341" s="65">
        <f>IF(L341&lt;50,H341*L341*0.05,0)</f>
        <v>0</v>
      </c>
      <c r="P341" s="66">
        <f t="shared" si="23"/>
        <v>0</v>
      </c>
      <c r="Q341" s="67">
        <f>L341*I341</f>
        <v>0</v>
      </c>
      <c r="R341" s="67">
        <f>IF(L341&lt;50,I341*L341*0.05,0)</f>
        <v>0</v>
      </c>
      <c r="S341" s="68">
        <f t="shared" si="24"/>
        <v>0</v>
      </c>
      <c r="T341" s="69">
        <v>4</v>
      </c>
      <c r="U341" s="56" t="s">
        <v>800</v>
      </c>
      <c r="V341" s="56" t="s">
        <v>904</v>
      </c>
      <c r="W341" s="70" t="s">
        <v>905</v>
      </c>
      <c r="X341" s="71"/>
      <c r="Y341" s="72"/>
      <c r="Z341" s="72"/>
    </row>
    <row r="342" spans="1:26" s="73" customFormat="1" ht="15.6" customHeight="1">
      <c r="A342" s="50"/>
      <c r="B342" s="164" t="s">
        <v>490</v>
      </c>
      <c r="C342" s="56" t="s">
        <v>64</v>
      </c>
      <c r="D342" s="57" t="s">
        <v>487</v>
      </c>
      <c r="E342" s="58"/>
      <c r="F342" s="57" t="s">
        <v>65</v>
      </c>
      <c r="G342" s="59" t="s">
        <v>66</v>
      </c>
      <c r="H342" s="75">
        <f>I342/$O$8</f>
        <v>1.9891029145855219</v>
      </c>
      <c r="I342" s="76">
        <v>199</v>
      </c>
      <c r="J342" s="62">
        <v>24</v>
      </c>
      <c r="K342" s="166" t="s">
        <v>985</v>
      </c>
      <c r="L342" s="63"/>
      <c r="M342" s="64" t="str">
        <f>IF(L342="","-",L342/J342)</f>
        <v>-</v>
      </c>
      <c r="N342" s="65">
        <f>H342*L342</f>
        <v>0</v>
      </c>
      <c r="O342" s="65">
        <v>0</v>
      </c>
      <c r="P342" s="66">
        <f t="shared" si="23"/>
        <v>0</v>
      </c>
      <c r="Q342" s="67">
        <f>L342*I342</f>
        <v>0</v>
      </c>
      <c r="R342" s="67">
        <v>0</v>
      </c>
      <c r="S342" s="68">
        <f t="shared" si="24"/>
        <v>0</v>
      </c>
      <c r="T342" s="69">
        <v>4</v>
      </c>
      <c r="U342" s="56" t="s">
        <v>800</v>
      </c>
      <c r="V342" s="56" t="s">
        <v>904</v>
      </c>
      <c r="W342" s="70" t="s">
        <v>905</v>
      </c>
      <c r="X342" s="71"/>
      <c r="Y342" s="72"/>
      <c r="Z342" s="72"/>
    </row>
    <row r="343" spans="1:26" s="73" customFormat="1" ht="15.6" hidden="1" customHeight="1">
      <c r="A343" s="142"/>
      <c r="B343" s="165" t="s">
        <v>491</v>
      </c>
      <c r="C343" s="143" t="s">
        <v>64</v>
      </c>
      <c r="D343" s="144" t="s">
        <v>492</v>
      </c>
      <c r="E343" s="145"/>
      <c r="F343" s="144" t="s">
        <v>132</v>
      </c>
      <c r="G343" s="146" t="s">
        <v>66</v>
      </c>
      <c r="H343" s="147">
        <f>I343/$O$8</f>
        <v>1.869157010188405</v>
      </c>
      <c r="I343" s="148">
        <v>187</v>
      </c>
      <c r="J343" s="149">
        <v>25</v>
      </c>
      <c r="K343" s="146" t="s">
        <v>982</v>
      </c>
      <c r="L343" s="150"/>
      <c r="M343" s="151" t="str">
        <f>IF(L343="","-",L343/200)</f>
        <v>-</v>
      </c>
      <c r="N343" s="152">
        <f>H343*L343</f>
        <v>0</v>
      </c>
      <c r="O343" s="152">
        <f>IF(L343&lt;50,H343*L343*0.05,0)</f>
        <v>0</v>
      </c>
      <c r="P343" s="153">
        <f t="shared" si="23"/>
        <v>0</v>
      </c>
      <c r="Q343" s="154">
        <f>L343*I343</f>
        <v>0</v>
      </c>
      <c r="R343" s="154">
        <f>IF(L343&lt;50,I343*L343*0.05,0)</f>
        <v>0</v>
      </c>
      <c r="S343" s="155">
        <f t="shared" si="24"/>
        <v>0</v>
      </c>
      <c r="T343" s="160" t="s">
        <v>958</v>
      </c>
      <c r="U343" s="143" t="s">
        <v>698</v>
      </c>
      <c r="V343" s="143" t="s">
        <v>906</v>
      </c>
      <c r="W343" s="161" t="s">
        <v>907</v>
      </c>
      <c r="X343" s="156"/>
    </row>
    <row r="344" spans="1:26" s="73" customFormat="1" ht="15.6" customHeight="1">
      <c r="A344" s="50"/>
      <c r="B344" s="164" t="s">
        <v>493</v>
      </c>
      <c r="C344" s="56" t="s">
        <v>64</v>
      </c>
      <c r="D344" s="57" t="s">
        <v>492</v>
      </c>
      <c r="E344" s="58"/>
      <c r="F344" s="57" t="s">
        <v>65</v>
      </c>
      <c r="G344" s="59" t="s">
        <v>66</v>
      </c>
      <c r="H344" s="75">
        <f>I344/$O$8</f>
        <v>1.749211105791288</v>
      </c>
      <c r="I344" s="76">
        <v>175</v>
      </c>
      <c r="J344" s="62">
        <v>24</v>
      </c>
      <c r="K344" s="166" t="s">
        <v>985</v>
      </c>
      <c r="L344" s="63"/>
      <c r="M344" s="64" t="str">
        <f>IF(L344="","-",L344/J344)</f>
        <v>-</v>
      </c>
      <c r="N344" s="65">
        <f>H344*L344</f>
        <v>0</v>
      </c>
      <c r="O344" s="65">
        <v>0</v>
      </c>
      <c r="P344" s="66">
        <f t="shared" si="23"/>
        <v>0</v>
      </c>
      <c r="Q344" s="67">
        <f>L344*I344</f>
        <v>0</v>
      </c>
      <c r="R344" s="67">
        <v>0</v>
      </c>
      <c r="S344" s="68">
        <f t="shared" si="24"/>
        <v>0</v>
      </c>
      <c r="T344" s="69" t="s">
        <v>958</v>
      </c>
      <c r="U344" s="56" t="s">
        <v>698</v>
      </c>
      <c r="V344" s="56" t="s">
        <v>906</v>
      </c>
      <c r="W344" s="70" t="s">
        <v>907</v>
      </c>
      <c r="X344" s="71"/>
      <c r="Y344" s="72"/>
      <c r="Z344" s="72"/>
    </row>
    <row r="345" spans="1:26" s="73" customFormat="1" ht="15.6" hidden="1" customHeight="1">
      <c r="A345" s="142"/>
      <c r="B345" s="165" t="s">
        <v>494</v>
      </c>
      <c r="C345" s="143" t="s">
        <v>64</v>
      </c>
      <c r="D345" s="144" t="s">
        <v>495</v>
      </c>
      <c r="E345" s="145"/>
      <c r="F345" s="144" t="s">
        <v>132</v>
      </c>
      <c r="G345" s="146" t="s">
        <v>66</v>
      </c>
      <c r="H345" s="147">
        <f>I345/$O$8</f>
        <v>2.0690668508502665</v>
      </c>
      <c r="I345" s="148">
        <v>207</v>
      </c>
      <c r="J345" s="149">
        <v>25</v>
      </c>
      <c r="K345" s="146" t="s">
        <v>982</v>
      </c>
      <c r="L345" s="150"/>
      <c r="M345" s="151" t="str">
        <f>IF(L345="","-",L345/200)</f>
        <v>-</v>
      </c>
      <c r="N345" s="152">
        <f>H345*L345</f>
        <v>0</v>
      </c>
      <c r="O345" s="152">
        <f>IF(L345&lt;50,H345*L345*0.05,0)</f>
        <v>0</v>
      </c>
      <c r="P345" s="153">
        <f t="shared" si="23"/>
        <v>0</v>
      </c>
      <c r="Q345" s="154">
        <f>L345*I345</f>
        <v>0</v>
      </c>
      <c r="R345" s="154">
        <f>IF(L345&lt;50,I345*L345*0.05,0)</f>
        <v>0</v>
      </c>
      <c r="S345" s="155">
        <f t="shared" si="24"/>
        <v>0</v>
      </c>
      <c r="T345" s="160">
        <v>4</v>
      </c>
      <c r="U345" s="143" t="s">
        <v>787</v>
      </c>
      <c r="V345" s="143" t="s">
        <v>908</v>
      </c>
      <c r="W345" s="161" t="s">
        <v>909</v>
      </c>
      <c r="X345" s="156"/>
    </row>
    <row r="346" spans="1:26" s="73" customFormat="1" ht="15.6" customHeight="1">
      <c r="A346" s="50"/>
      <c r="B346" s="164" t="s">
        <v>496</v>
      </c>
      <c r="C346" s="56" t="s">
        <v>56</v>
      </c>
      <c r="D346" s="57" t="s">
        <v>495</v>
      </c>
      <c r="E346" s="74" t="s">
        <v>61</v>
      </c>
      <c r="F346" s="57" t="s">
        <v>62</v>
      </c>
      <c r="G346" s="59" t="s">
        <v>59</v>
      </c>
      <c r="H346" s="60">
        <v>4.05</v>
      </c>
      <c r="I346" s="61">
        <f>H346*$O$8</f>
        <v>405.18265500000001</v>
      </c>
      <c r="J346" s="62">
        <v>25</v>
      </c>
      <c r="K346" s="166" t="s">
        <v>985</v>
      </c>
      <c r="L346" s="63"/>
      <c r="M346" s="64" t="str">
        <f>IF(L346="","-",L346/200)</f>
        <v>-</v>
      </c>
      <c r="N346" s="65">
        <f>H346*L346</f>
        <v>0</v>
      </c>
      <c r="O346" s="65">
        <f>IF(L346&lt;50,H346*L346*0.05,0)</f>
        <v>0</v>
      </c>
      <c r="P346" s="66">
        <f t="shared" si="23"/>
        <v>0</v>
      </c>
      <c r="Q346" s="67">
        <f>L346*I346</f>
        <v>0</v>
      </c>
      <c r="R346" s="67">
        <f>IF(L346&lt;50,I346*L346*0.05,0)</f>
        <v>0</v>
      </c>
      <c r="S346" s="68">
        <f t="shared" si="24"/>
        <v>0</v>
      </c>
      <c r="T346" s="69">
        <v>4</v>
      </c>
      <c r="U346" s="56" t="s">
        <v>787</v>
      </c>
      <c r="V346" s="56" t="s">
        <v>908</v>
      </c>
      <c r="W346" s="70" t="s">
        <v>909</v>
      </c>
      <c r="X346" s="71"/>
      <c r="Y346" s="72"/>
      <c r="Z346" s="72"/>
    </row>
    <row r="347" spans="1:26" s="73" customFormat="1" ht="15.6" hidden="1" customHeight="1">
      <c r="A347" s="142"/>
      <c r="B347" s="165" t="s">
        <v>497</v>
      </c>
      <c r="C347" s="143" t="s">
        <v>56</v>
      </c>
      <c r="D347" s="144" t="s">
        <v>495</v>
      </c>
      <c r="E347" s="145"/>
      <c r="F347" s="144" t="s">
        <v>90</v>
      </c>
      <c r="G347" s="146" t="s">
        <v>59</v>
      </c>
      <c r="H347" s="157">
        <v>4.99</v>
      </c>
      <c r="I347" s="158">
        <f>H347*$O$8</f>
        <v>499.22504900000007</v>
      </c>
      <c r="J347" s="149">
        <v>25</v>
      </c>
      <c r="K347" s="146" t="s">
        <v>982</v>
      </c>
      <c r="L347" s="150"/>
      <c r="M347" s="151" t="str">
        <f>IF(L347="","-",L347/200)</f>
        <v>-</v>
      </c>
      <c r="N347" s="152">
        <f>H347*L347</f>
        <v>0</v>
      </c>
      <c r="O347" s="152">
        <f>IF(L347&lt;50,H347*L347*0.05,0)</f>
        <v>0</v>
      </c>
      <c r="P347" s="153">
        <f t="shared" si="23"/>
        <v>0</v>
      </c>
      <c r="Q347" s="154">
        <f>L347*I347</f>
        <v>0</v>
      </c>
      <c r="R347" s="154">
        <f>IF(L347&lt;50,I347*L347*0.05,0)</f>
        <v>0</v>
      </c>
      <c r="S347" s="155">
        <f t="shared" si="24"/>
        <v>0</v>
      </c>
      <c r="T347" s="160">
        <v>4</v>
      </c>
      <c r="U347" s="143" t="s">
        <v>787</v>
      </c>
      <c r="V347" s="143" t="s">
        <v>908</v>
      </c>
      <c r="W347" s="161" t="s">
        <v>909</v>
      </c>
      <c r="X347" s="156"/>
    </row>
    <row r="348" spans="1:26" s="73" customFormat="1" ht="15.6" hidden="1" customHeight="1">
      <c r="A348" s="142"/>
      <c r="B348" s="165" t="s">
        <v>498</v>
      </c>
      <c r="C348" s="143" t="s">
        <v>56</v>
      </c>
      <c r="D348" s="144" t="s">
        <v>495</v>
      </c>
      <c r="E348" s="145" t="s">
        <v>95</v>
      </c>
      <c r="F348" s="144" t="s">
        <v>167</v>
      </c>
      <c r="G348" s="146" t="s">
        <v>59</v>
      </c>
      <c r="H348" s="157">
        <v>20.77</v>
      </c>
      <c r="I348" s="158">
        <f>H348*$O$8</f>
        <v>2077.9367270000002</v>
      </c>
      <c r="J348" s="149">
        <v>10</v>
      </c>
      <c r="K348" s="146" t="s">
        <v>982</v>
      </c>
      <c r="L348" s="150"/>
      <c r="M348" s="151" t="str">
        <f>IF(L348="","-",L348/80)</f>
        <v>-</v>
      </c>
      <c r="N348" s="152">
        <f>H348*L348</f>
        <v>0</v>
      </c>
      <c r="O348" s="152">
        <v>0</v>
      </c>
      <c r="P348" s="153">
        <f t="shared" si="23"/>
        <v>0</v>
      </c>
      <c r="Q348" s="154">
        <f>L348*I348</f>
        <v>0</v>
      </c>
      <c r="R348" s="154">
        <v>0</v>
      </c>
      <c r="S348" s="155">
        <f t="shared" si="24"/>
        <v>0</v>
      </c>
      <c r="T348" s="160">
        <v>4</v>
      </c>
      <c r="U348" s="143" t="s">
        <v>787</v>
      </c>
      <c r="V348" s="143" t="s">
        <v>908</v>
      </c>
      <c r="W348" s="161" t="s">
        <v>909</v>
      </c>
      <c r="X348" s="156"/>
    </row>
    <row r="349" spans="1:26" s="73" customFormat="1" ht="15.6" hidden="1" customHeight="1">
      <c r="A349" s="142"/>
      <c r="B349" s="165" t="s">
        <v>499</v>
      </c>
      <c r="C349" s="143" t="s">
        <v>64</v>
      </c>
      <c r="D349" s="144" t="s">
        <v>495</v>
      </c>
      <c r="E349" s="145"/>
      <c r="F349" s="144" t="s">
        <v>136</v>
      </c>
      <c r="G349" s="146" t="s">
        <v>66</v>
      </c>
      <c r="H349" s="147">
        <f>I349/$O$8</f>
        <v>0.64970698215104983</v>
      </c>
      <c r="I349" s="148">
        <v>65</v>
      </c>
      <c r="J349" s="149">
        <v>104</v>
      </c>
      <c r="K349" s="146" t="s">
        <v>982</v>
      </c>
      <c r="L349" s="150"/>
      <c r="M349" s="151" t="str">
        <f>IF(L349="","-",L349/J349)</f>
        <v>-</v>
      </c>
      <c r="N349" s="152">
        <f>H349*L349</f>
        <v>0</v>
      </c>
      <c r="O349" s="152">
        <v>0</v>
      </c>
      <c r="P349" s="153">
        <f t="shared" si="23"/>
        <v>0</v>
      </c>
      <c r="Q349" s="154">
        <f>L349*I349</f>
        <v>0</v>
      </c>
      <c r="R349" s="154">
        <v>0</v>
      </c>
      <c r="S349" s="155">
        <f t="shared" si="24"/>
        <v>0</v>
      </c>
      <c r="T349" s="160">
        <v>4</v>
      </c>
      <c r="U349" s="143" t="s">
        <v>787</v>
      </c>
      <c r="V349" s="143" t="s">
        <v>908</v>
      </c>
      <c r="W349" s="161" t="s">
        <v>909</v>
      </c>
      <c r="X349" s="156"/>
    </row>
    <row r="350" spans="1:26" s="73" customFormat="1" ht="15.6" customHeight="1">
      <c r="A350" s="50"/>
      <c r="B350" s="164" t="s">
        <v>500</v>
      </c>
      <c r="C350" s="56" t="s">
        <v>64</v>
      </c>
      <c r="D350" s="57" t="s">
        <v>495</v>
      </c>
      <c r="E350" s="74" t="s">
        <v>61</v>
      </c>
      <c r="F350" s="57" t="s">
        <v>65</v>
      </c>
      <c r="G350" s="59" t="s">
        <v>66</v>
      </c>
      <c r="H350" s="75">
        <f>I350/$O$8</f>
        <v>2.3489406277768725</v>
      </c>
      <c r="I350" s="76">
        <v>235</v>
      </c>
      <c r="J350" s="62">
        <v>24</v>
      </c>
      <c r="K350" s="166" t="s">
        <v>985</v>
      </c>
      <c r="L350" s="63"/>
      <c r="M350" s="64" t="str">
        <f>IF(L350="","-",L350/J350)</f>
        <v>-</v>
      </c>
      <c r="N350" s="65">
        <f>H350*L350</f>
        <v>0</v>
      </c>
      <c r="O350" s="65">
        <v>0</v>
      </c>
      <c r="P350" s="66">
        <f t="shared" si="23"/>
        <v>0</v>
      </c>
      <c r="Q350" s="67">
        <f>L350*I350</f>
        <v>0</v>
      </c>
      <c r="R350" s="67">
        <v>0</v>
      </c>
      <c r="S350" s="68">
        <f t="shared" si="24"/>
        <v>0</v>
      </c>
      <c r="T350" s="69">
        <v>4</v>
      </c>
      <c r="U350" s="56" t="s">
        <v>787</v>
      </c>
      <c r="V350" s="56" t="s">
        <v>908</v>
      </c>
      <c r="W350" s="70" t="s">
        <v>909</v>
      </c>
      <c r="X350" s="71"/>
      <c r="Y350" s="72"/>
      <c r="Z350" s="72"/>
    </row>
    <row r="351" spans="1:26" s="73" customFormat="1" ht="15.6" customHeight="1">
      <c r="A351" s="50"/>
      <c r="B351" s="164" t="s">
        <v>501</v>
      </c>
      <c r="C351" s="56" t="s">
        <v>64</v>
      </c>
      <c r="D351" s="57" t="s">
        <v>495</v>
      </c>
      <c r="E351" s="74" t="s">
        <v>61</v>
      </c>
      <c r="F351" s="57" t="s">
        <v>65</v>
      </c>
      <c r="G351" s="59" t="s">
        <v>66</v>
      </c>
      <c r="H351" s="75">
        <f>I351/$O$8</f>
        <v>2.3489406277768725</v>
      </c>
      <c r="I351" s="76">
        <v>235</v>
      </c>
      <c r="J351" s="62">
        <v>24</v>
      </c>
      <c r="K351" s="166" t="s">
        <v>985</v>
      </c>
      <c r="L351" s="63"/>
      <c r="M351" s="64" t="str">
        <f>IF(L351="","-",L351/J351)</f>
        <v>-</v>
      </c>
      <c r="N351" s="65">
        <f>H351*L351</f>
        <v>0</v>
      </c>
      <c r="O351" s="65">
        <v>0</v>
      </c>
      <c r="P351" s="66">
        <f t="shared" si="23"/>
        <v>0</v>
      </c>
      <c r="Q351" s="67">
        <f>L351*I351</f>
        <v>0</v>
      </c>
      <c r="R351" s="67">
        <v>0</v>
      </c>
      <c r="S351" s="68">
        <f t="shared" si="24"/>
        <v>0</v>
      </c>
      <c r="T351" s="69">
        <v>4</v>
      </c>
      <c r="U351" s="56" t="s">
        <v>787</v>
      </c>
      <c r="V351" s="56" t="s">
        <v>908</v>
      </c>
      <c r="W351" s="70" t="s">
        <v>909</v>
      </c>
      <c r="X351" s="71"/>
      <c r="Y351" s="72"/>
      <c r="Z351" s="72"/>
    </row>
    <row r="352" spans="1:26" s="73" customFormat="1" ht="15.6" hidden="1" customHeight="1">
      <c r="A352" s="142"/>
      <c r="B352" s="165" t="s">
        <v>502</v>
      </c>
      <c r="C352" s="143" t="s">
        <v>56</v>
      </c>
      <c r="D352" s="144" t="s">
        <v>503</v>
      </c>
      <c r="E352" s="145"/>
      <c r="F352" s="144" t="s">
        <v>62</v>
      </c>
      <c r="G352" s="146" t="s">
        <v>59</v>
      </c>
      <c r="H352" s="157">
        <v>3.65</v>
      </c>
      <c r="I352" s="158">
        <f>H352*$O$8</f>
        <v>365.16461500000003</v>
      </c>
      <c r="J352" s="149">
        <v>25</v>
      </c>
      <c r="K352" s="146" t="s">
        <v>982</v>
      </c>
      <c r="L352" s="150"/>
      <c r="M352" s="151" t="str">
        <f>IF(L352="","-",L352/200)</f>
        <v>-</v>
      </c>
      <c r="N352" s="152">
        <f>H352*L352</f>
        <v>0</v>
      </c>
      <c r="O352" s="152">
        <f>IF(L352&lt;50,H352*L352*0.05,0)</f>
        <v>0</v>
      </c>
      <c r="P352" s="153">
        <f t="shared" si="23"/>
        <v>0</v>
      </c>
      <c r="Q352" s="154">
        <f>L352*I352</f>
        <v>0</v>
      </c>
      <c r="R352" s="154">
        <f>IF(L352&lt;50,I352*L352*0.05,0)</f>
        <v>0</v>
      </c>
      <c r="S352" s="155">
        <f t="shared" si="24"/>
        <v>0</v>
      </c>
      <c r="T352" s="160" t="s">
        <v>958</v>
      </c>
      <c r="U352" s="143" t="s">
        <v>763</v>
      </c>
      <c r="V352" s="143" t="s">
        <v>910</v>
      </c>
      <c r="W352" s="161" t="s">
        <v>911</v>
      </c>
      <c r="X352" s="156"/>
    </row>
    <row r="353" spans="1:26" s="73" customFormat="1" ht="15.6" customHeight="1">
      <c r="A353" s="50"/>
      <c r="B353" s="164" t="s">
        <v>504</v>
      </c>
      <c r="C353" s="56" t="s">
        <v>64</v>
      </c>
      <c r="D353" s="57" t="s">
        <v>503</v>
      </c>
      <c r="E353" s="58"/>
      <c r="F353" s="57" t="s">
        <v>98</v>
      </c>
      <c r="G353" s="59" t="s">
        <v>59</v>
      </c>
      <c r="H353" s="75">
        <f>I353/$O$8</f>
        <v>4.0881562415350672</v>
      </c>
      <c r="I353" s="76">
        <v>409</v>
      </c>
      <c r="J353" s="62">
        <v>30</v>
      </c>
      <c r="K353" s="168" t="s">
        <v>984</v>
      </c>
      <c r="L353" s="63"/>
      <c r="M353" s="64" t="str">
        <f>IF(L353="","-",L353/J353)</f>
        <v>-</v>
      </c>
      <c r="N353" s="65">
        <f>H353*L353</f>
        <v>0</v>
      </c>
      <c r="O353" s="65">
        <v>0</v>
      </c>
      <c r="P353" s="66">
        <f t="shared" si="23"/>
        <v>0</v>
      </c>
      <c r="Q353" s="67">
        <f>L353*I353</f>
        <v>0</v>
      </c>
      <c r="R353" s="67">
        <v>0</v>
      </c>
      <c r="S353" s="68">
        <f t="shared" si="24"/>
        <v>0</v>
      </c>
      <c r="T353" s="69" t="s">
        <v>958</v>
      </c>
      <c r="U353" s="56" t="s">
        <v>763</v>
      </c>
      <c r="V353" s="56" t="s">
        <v>910</v>
      </c>
      <c r="W353" s="70" t="s">
        <v>911</v>
      </c>
      <c r="X353" s="71"/>
      <c r="Y353" s="72"/>
      <c r="Z353" s="72"/>
    </row>
    <row r="354" spans="1:26" s="73" customFormat="1" ht="15.6" customHeight="1">
      <c r="A354" s="50"/>
      <c r="B354" s="164" t="s">
        <v>505</v>
      </c>
      <c r="C354" s="56" t="s">
        <v>56</v>
      </c>
      <c r="D354" s="57" t="s">
        <v>503</v>
      </c>
      <c r="E354" s="58"/>
      <c r="F354" s="57" t="s">
        <v>98</v>
      </c>
      <c r="G354" s="59" t="s">
        <v>59</v>
      </c>
      <c r="H354" s="60">
        <v>4.09</v>
      </c>
      <c r="I354" s="61">
        <f>H354*$O$8</f>
        <v>409.184459</v>
      </c>
      <c r="J354" s="62">
        <v>30</v>
      </c>
      <c r="K354" s="166" t="s">
        <v>985</v>
      </c>
      <c r="L354" s="63"/>
      <c r="M354" s="64" t="str">
        <f>IF(L354="","-",L354/J354)</f>
        <v>-</v>
      </c>
      <c r="N354" s="65">
        <f>H354*L354</f>
        <v>0</v>
      </c>
      <c r="O354" s="65">
        <v>0</v>
      </c>
      <c r="P354" s="66">
        <f t="shared" si="23"/>
        <v>0</v>
      </c>
      <c r="Q354" s="67">
        <f>L354*I354</f>
        <v>0</v>
      </c>
      <c r="R354" s="67">
        <v>0</v>
      </c>
      <c r="S354" s="68">
        <f t="shared" si="24"/>
        <v>0</v>
      </c>
      <c r="T354" s="69" t="s">
        <v>958</v>
      </c>
      <c r="U354" s="56" t="s">
        <v>763</v>
      </c>
      <c r="V354" s="56" t="s">
        <v>910</v>
      </c>
      <c r="W354" s="70" t="s">
        <v>911</v>
      </c>
      <c r="X354" s="71"/>
      <c r="Y354" s="72"/>
      <c r="Z354" s="72"/>
    </row>
    <row r="355" spans="1:26" s="73" customFormat="1" ht="15.6" customHeight="1">
      <c r="A355" s="50"/>
      <c r="B355" s="164" t="s">
        <v>980</v>
      </c>
      <c r="C355" s="56" t="s">
        <v>64</v>
      </c>
      <c r="D355" s="57" t="s">
        <v>507</v>
      </c>
      <c r="E355" s="58"/>
      <c r="F355" s="57" t="s">
        <v>981</v>
      </c>
      <c r="G355" s="59" t="s">
        <v>66</v>
      </c>
      <c r="H355" s="75">
        <f>I355/$O$8</f>
        <v>1.5892832332617988</v>
      </c>
      <c r="I355" s="76">
        <v>159</v>
      </c>
      <c r="J355" s="62">
        <v>25</v>
      </c>
      <c r="K355" s="168" t="s">
        <v>984</v>
      </c>
      <c r="L355" s="63"/>
      <c r="M355" s="64" t="str">
        <f>IF(L355="","-",L355/200)</f>
        <v>-</v>
      </c>
      <c r="N355" s="65">
        <f>H355*L355</f>
        <v>0</v>
      </c>
      <c r="O355" s="65">
        <f>IF(L355&lt;50,H355*L355*0.05,0)</f>
        <v>0</v>
      </c>
      <c r="P355" s="66">
        <f t="shared" ref="P355" si="25">N355+O355</f>
        <v>0</v>
      </c>
      <c r="Q355" s="67">
        <f>L355*I355</f>
        <v>0</v>
      </c>
      <c r="R355" s="67">
        <f>IF(L355&lt;50,I355*L355*0.05,0)</f>
        <v>0</v>
      </c>
      <c r="S355" s="68">
        <f t="shared" ref="S355" si="26">Q355+R355</f>
        <v>0</v>
      </c>
      <c r="T355" s="69" t="s">
        <v>958</v>
      </c>
      <c r="U355" s="56" t="s">
        <v>763</v>
      </c>
      <c r="V355" s="56" t="s">
        <v>774</v>
      </c>
      <c r="W355" s="70" t="s">
        <v>912</v>
      </c>
      <c r="X355" s="71"/>
      <c r="Y355" s="72"/>
      <c r="Z355" s="72"/>
    </row>
    <row r="356" spans="1:26" s="73" customFormat="1" ht="15.6" hidden="1" customHeight="1">
      <c r="A356" s="142"/>
      <c r="B356" s="165" t="s">
        <v>506</v>
      </c>
      <c r="C356" s="143" t="s">
        <v>64</v>
      </c>
      <c r="D356" s="144" t="s">
        <v>507</v>
      </c>
      <c r="E356" s="145"/>
      <c r="F356" s="144" t="s">
        <v>132</v>
      </c>
      <c r="G356" s="146" t="s">
        <v>66</v>
      </c>
      <c r="H356" s="147">
        <f>I356/$O$8</f>
        <v>2.0690668508502665</v>
      </c>
      <c r="I356" s="148">
        <v>207</v>
      </c>
      <c r="J356" s="149">
        <v>25</v>
      </c>
      <c r="K356" s="146" t="s">
        <v>982</v>
      </c>
      <c r="L356" s="150"/>
      <c r="M356" s="151" t="str">
        <f>IF(L356="","-",L356/200)</f>
        <v>-</v>
      </c>
      <c r="N356" s="152">
        <f>H356*L356</f>
        <v>0</v>
      </c>
      <c r="O356" s="152">
        <f>IF(L356&lt;50,H356*L356*0.05,0)</f>
        <v>0</v>
      </c>
      <c r="P356" s="153">
        <f t="shared" si="23"/>
        <v>0</v>
      </c>
      <c r="Q356" s="154">
        <f>L356*I356</f>
        <v>0</v>
      </c>
      <c r="R356" s="154">
        <f>IF(L356&lt;50,I356*L356*0.05,0)</f>
        <v>0</v>
      </c>
      <c r="S356" s="155">
        <f t="shared" si="24"/>
        <v>0</v>
      </c>
      <c r="T356" s="160" t="s">
        <v>958</v>
      </c>
      <c r="U356" s="143" t="s">
        <v>763</v>
      </c>
      <c r="V356" s="143" t="s">
        <v>774</v>
      </c>
      <c r="W356" s="161" t="s">
        <v>912</v>
      </c>
      <c r="X356" s="156"/>
    </row>
    <row r="357" spans="1:26" s="73" customFormat="1" ht="15.6" hidden="1" customHeight="1">
      <c r="A357" s="142"/>
      <c r="B357" s="165" t="s">
        <v>508</v>
      </c>
      <c r="C357" s="143" t="s">
        <v>64</v>
      </c>
      <c r="D357" s="144" t="s">
        <v>507</v>
      </c>
      <c r="E357" s="145"/>
      <c r="F357" s="144" t="s">
        <v>134</v>
      </c>
      <c r="G357" s="146" t="s">
        <v>66</v>
      </c>
      <c r="H357" s="147">
        <f>I357/$O$8</f>
        <v>2.1890127552473833</v>
      </c>
      <c r="I357" s="148">
        <v>219</v>
      </c>
      <c r="J357" s="149">
        <v>25</v>
      </c>
      <c r="K357" s="146" t="s">
        <v>982</v>
      </c>
      <c r="L357" s="150"/>
      <c r="M357" s="151" t="str">
        <f>IF(L357="","-",L357/200)</f>
        <v>-</v>
      </c>
      <c r="N357" s="152">
        <f>H357*L357</f>
        <v>0</v>
      </c>
      <c r="O357" s="152">
        <f>IF(L357&lt;50,H357*L357*0.05,0)</f>
        <v>0</v>
      </c>
      <c r="P357" s="153">
        <f t="shared" si="23"/>
        <v>0</v>
      </c>
      <c r="Q357" s="154">
        <f>L357*I357</f>
        <v>0</v>
      </c>
      <c r="R357" s="154">
        <f>IF(L357&lt;50,I357*L357*0.05,0)</f>
        <v>0</v>
      </c>
      <c r="S357" s="155">
        <f t="shared" si="24"/>
        <v>0</v>
      </c>
      <c r="T357" s="160" t="s">
        <v>958</v>
      </c>
      <c r="U357" s="143" t="s">
        <v>763</v>
      </c>
      <c r="V357" s="143" t="s">
        <v>774</v>
      </c>
      <c r="W357" s="161" t="s">
        <v>912</v>
      </c>
      <c r="X357" s="156"/>
    </row>
    <row r="358" spans="1:26" s="73" customFormat="1" ht="15.6" customHeight="1">
      <c r="A358" s="50"/>
      <c r="B358" s="164" t="s">
        <v>509</v>
      </c>
      <c r="C358" s="56" t="s">
        <v>56</v>
      </c>
      <c r="D358" s="57" t="s">
        <v>507</v>
      </c>
      <c r="E358" s="58"/>
      <c r="F358" s="57" t="s">
        <v>181</v>
      </c>
      <c r="G358" s="59" t="s">
        <v>59</v>
      </c>
      <c r="H358" s="60">
        <v>2.19</v>
      </c>
      <c r="I358" s="61">
        <f>H358*$O$8</f>
        <v>219.098769</v>
      </c>
      <c r="J358" s="62">
        <v>84</v>
      </c>
      <c r="K358" s="168" t="s">
        <v>984</v>
      </c>
      <c r="L358" s="63"/>
      <c r="M358" s="64" t="str">
        <f>IF(L358="","-",L358/J358)</f>
        <v>-</v>
      </c>
      <c r="N358" s="65">
        <f>H358*L358</f>
        <v>0</v>
      </c>
      <c r="O358" s="65">
        <v>0</v>
      </c>
      <c r="P358" s="66">
        <f t="shared" si="23"/>
        <v>0</v>
      </c>
      <c r="Q358" s="67">
        <f>L358*I358</f>
        <v>0</v>
      </c>
      <c r="R358" s="67">
        <v>0</v>
      </c>
      <c r="S358" s="68">
        <f t="shared" si="24"/>
        <v>0</v>
      </c>
      <c r="T358" s="69" t="s">
        <v>958</v>
      </c>
      <c r="U358" s="56" t="s">
        <v>763</v>
      </c>
      <c r="V358" s="56" t="s">
        <v>774</v>
      </c>
      <c r="W358" s="70" t="s">
        <v>912</v>
      </c>
      <c r="X358" s="71"/>
      <c r="Y358" s="72"/>
      <c r="Z358" s="72"/>
    </row>
    <row r="359" spans="1:26" s="73" customFormat="1" ht="15.6" customHeight="1">
      <c r="A359" s="50"/>
      <c r="B359" s="164" t="s">
        <v>510</v>
      </c>
      <c r="C359" s="56" t="s">
        <v>64</v>
      </c>
      <c r="D359" s="57" t="s">
        <v>507</v>
      </c>
      <c r="E359" s="58"/>
      <c r="F359" s="57" t="s">
        <v>65</v>
      </c>
      <c r="G359" s="59" t="s">
        <v>66</v>
      </c>
      <c r="H359" s="75">
        <f>I359/$O$8</f>
        <v>2.2489857074459416</v>
      </c>
      <c r="I359" s="76">
        <v>225</v>
      </c>
      <c r="J359" s="62">
        <v>24</v>
      </c>
      <c r="K359" s="166" t="s">
        <v>985</v>
      </c>
      <c r="L359" s="63"/>
      <c r="M359" s="64" t="str">
        <f>IF(L359="","-",L359/J359)</f>
        <v>-</v>
      </c>
      <c r="N359" s="65">
        <f>H359*L359</f>
        <v>0</v>
      </c>
      <c r="O359" s="65">
        <v>0</v>
      </c>
      <c r="P359" s="66">
        <f t="shared" si="23"/>
        <v>0</v>
      </c>
      <c r="Q359" s="67">
        <f>L359*I359</f>
        <v>0</v>
      </c>
      <c r="R359" s="67">
        <v>0</v>
      </c>
      <c r="S359" s="68">
        <f t="shared" si="24"/>
        <v>0</v>
      </c>
      <c r="T359" s="69" t="s">
        <v>958</v>
      </c>
      <c r="U359" s="56" t="s">
        <v>763</v>
      </c>
      <c r="V359" s="56" t="s">
        <v>774</v>
      </c>
      <c r="W359" s="70" t="s">
        <v>912</v>
      </c>
      <c r="X359" s="71"/>
      <c r="Y359" s="72"/>
      <c r="Z359" s="72"/>
    </row>
    <row r="360" spans="1:26" s="73" customFormat="1" ht="15.6" customHeight="1">
      <c r="A360" s="50"/>
      <c r="B360" s="164" t="s">
        <v>511</v>
      </c>
      <c r="C360" s="56" t="s">
        <v>56</v>
      </c>
      <c r="D360" s="57" t="s">
        <v>512</v>
      </c>
      <c r="E360" s="58"/>
      <c r="F360" s="57" t="s">
        <v>181</v>
      </c>
      <c r="G360" s="59" t="s">
        <v>59</v>
      </c>
      <c r="H360" s="60">
        <v>2.0699999999999998</v>
      </c>
      <c r="I360" s="61">
        <f>H360*$O$8</f>
        <v>207.093357</v>
      </c>
      <c r="J360" s="62">
        <v>84</v>
      </c>
      <c r="K360" s="168" t="s">
        <v>984</v>
      </c>
      <c r="L360" s="63"/>
      <c r="M360" s="64" t="str">
        <f>IF(L360="","-",L360/J360)</f>
        <v>-</v>
      </c>
      <c r="N360" s="65">
        <f>H360*L360</f>
        <v>0</v>
      </c>
      <c r="O360" s="65">
        <v>0</v>
      </c>
      <c r="P360" s="66">
        <f t="shared" si="23"/>
        <v>0</v>
      </c>
      <c r="Q360" s="67">
        <f>L360*I360</f>
        <v>0</v>
      </c>
      <c r="R360" s="67">
        <v>0</v>
      </c>
      <c r="S360" s="68">
        <f t="shared" si="24"/>
        <v>0</v>
      </c>
      <c r="T360" s="69">
        <v>4</v>
      </c>
      <c r="U360" s="56" t="s">
        <v>720</v>
      </c>
      <c r="V360" s="56" t="s">
        <v>770</v>
      </c>
      <c r="W360" s="70" t="s">
        <v>913</v>
      </c>
      <c r="X360" s="71"/>
      <c r="Y360" s="72"/>
      <c r="Z360" s="72"/>
    </row>
    <row r="361" spans="1:26" s="73" customFormat="1" ht="15.6" hidden="1" customHeight="1">
      <c r="A361" s="142"/>
      <c r="B361" s="165" t="s">
        <v>513</v>
      </c>
      <c r="C361" s="143" t="s">
        <v>64</v>
      </c>
      <c r="D361" s="144" t="s">
        <v>512</v>
      </c>
      <c r="E361" s="145"/>
      <c r="F361" s="144" t="s">
        <v>65</v>
      </c>
      <c r="G361" s="146" t="s">
        <v>66</v>
      </c>
      <c r="H361" s="147">
        <f>I361/$O$8</f>
        <v>2.2489857074459416</v>
      </c>
      <c r="I361" s="148">
        <v>225</v>
      </c>
      <c r="J361" s="149">
        <v>24</v>
      </c>
      <c r="K361" s="146" t="s">
        <v>982</v>
      </c>
      <c r="L361" s="150"/>
      <c r="M361" s="151" t="str">
        <f>IF(L361="","-",L361/J361)</f>
        <v>-</v>
      </c>
      <c r="N361" s="152">
        <f>H361*L361</f>
        <v>0</v>
      </c>
      <c r="O361" s="152">
        <v>0</v>
      </c>
      <c r="P361" s="153">
        <f t="shared" si="23"/>
        <v>0</v>
      </c>
      <c r="Q361" s="154">
        <f>L361*I361</f>
        <v>0</v>
      </c>
      <c r="R361" s="154">
        <v>0</v>
      </c>
      <c r="S361" s="155">
        <f t="shared" si="24"/>
        <v>0</v>
      </c>
      <c r="T361" s="160">
        <v>4</v>
      </c>
      <c r="U361" s="143" t="s">
        <v>720</v>
      </c>
      <c r="V361" s="143" t="s">
        <v>770</v>
      </c>
      <c r="W361" s="161" t="s">
        <v>913</v>
      </c>
      <c r="X361" s="156"/>
    </row>
    <row r="362" spans="1:26" s="73" customFormat="1" ht="15.6" hidden="1" customHeight="1">
      <c r="A362" s="142"/>
      <c r="B362" s="165" t="s">
        <v>514</v>
      </c>
      <c r="C362" s="143" t="s">
        <v>56</v>
      </c>
      <c r="D362" s="144" t="s">
        <v>512</v>
      </c>
      <c r="E362" s="145"/>
      <c r="F362" s="144" t="s">
        <v>65</v>
      </c>
      <c r="G362" s="146" t="s">
        <v>59</v>
      </c>
      <c r="H362" s="157">
        <v>4.5</v>
      </c>
      <c r="I362" s="158">
        <f>H362*$O$8</f>
        <v>450.20295000000004</v>
      </c>
      <c r="J362" s="149">
        <v>40</v>
      </c>
      <c r="K362" s="146" t="s">
        <v>982</v>
      </c>
      <c r="L362" s="150"/>
      <c r="M362" s="151" t="str">
        <f>IF(L362="","-",L362/J362)</f>
        <v>-</v>
      </c>
      <c r="N362" s="152">
        <f>H362*L362</f>
        <v>0</v>
      </c>
      <c r="O362" s="152">
        <v>0</v>
      </c>
      <c r="P362" s="153">
        <f t="shared" si="23"/>
        <v>0</v>
      </c>
      <c r="Q362" s="154">
        <f>L362*I362</f>
        <v>0</v>
      </c>
      <c r="R362" s="154">
        <v>0</v>
      </c>
      <c r="S362" s="155">
        <f t="shared" si="24"/>
        <v>0</v>
      </c>
      <c r="T362" s="160">
        <v>4</v>
      </c>
      <c r="U362" s="143" t="s">
        <v>720</v>
      </c>
      <c r="V362" s="143" t="s">
        <v>770</v>
      </c>
      <c r="W362" s="161" t="s">
        <v>913</v>
      </c>
      <c r="X362" s="156"/>
    </row>
    <row r="363" spans="1:26" s="73" customFormat="1" ht="15.6" hidden="1" customHeight="1">
      <c r="A363" s="142"/>
      <c r="B363" s="165" t="s">
        <v>515</v>
      </c>
      <c r="C363" s="143" t="s">
        <v>56</v>
      </c>
      <c r="D363" s="144" t="s">
        <v>512</v>
      </c>
      <c r="E363" s="145"/>
      <c r="F363" s="144" t="s">
        <v>306</v>
      </c>
      <c r="G363" s="146" t="s">
        <v>59</v>
      </c>
      <c r="H363" s="157">
        <v>6.35</v>
      </c>
      <c r="I363" s="158">
        <f>H363*$O$8</f>
        <v>635.286385</v>
      </c>
      <c r="J363" s="149">
        <v>16</v>
      </c>
      <c r="K363" s="146" t="s">
        <v>982</v>
      </c>
      <c r="L363" s="150"/>
      <c r="M363" s="151" t="str">
        <f>IF(L363="","-",L363/J363)</f>
        <v>-</v>
      </c>
      <c r="N363" s="152">
        <f>H363*L363</f>
        <v>0</v>
      </c>
      <c r="O363" s="152">
        <v>0</v>
      </c>
      <c r="P363" s="153">
        <f t="shared" ref="P363:P429" si="27">N363+O363</f>
        <v>0</v>
      </c>
      <c r="Q363" s="154">
        <f>L363*I363</f>
        <v>0</v>
      </c>
      <c r="R363" s="154">
        <v>0</v>
      </c>
      <c r="S363" s="155">
        <f t="shared" ref="S363:S429" si="28">Q363+R363</f>
        <v>0</v>
      </c>
      <c r="T363" s="160">
        <v>4</v>
      </c>
      <c r="U363" s="143" t="s">
        <v>720</v>
      </c>
      <c r="V363" s="143" t="s">
        <v>770</v>
      </c>
      <c r="W363" s="161" t="s">
        <v>913</v>
      </c>
      <c r="X363" s="156"/>
    </row>
    <row r="364" spans="1:26" s="73" customFormat="1" ht="15.6" hidden="1" customHeight="1">
      <c r="A364" s="142"/>
      <c r="B364" s="165" t="s">
        <v>516</v>
      </c>
      <c r="C364" s="143" t="s">
        <v>64</v>
      </c>
      <c r="D364" s="144" t="s">
        <v>517</v>
      </c>
      <c r="E364" s="145" t="s">
        <v>179</v>
      </c>
      <c r="F364" s="144" t="s">
        <v>518</v>
      </c>
      <c r="G364" s="146" t="s">
        <v>66</v>
      </c>
      <c r="H364" s="147">
        <f>I364/$O$8</f>
        <v>3.9882013212041367</v>
      </c>
      <c r="I364" s="148">
        <v>399</v>
      </c>
      <c r="J364" s="149">
        <v>25</v>
      </c>
      <c r="K364" s="146" t="s">
        <v>982</v>
      </c>
      <c r="L364" s="150"/>
      <c r="M364" s="151" t="str">
        <f t="shared" ref="M364:M426" si="29">IF(L364="","-",L364/200)</f>
        <v>-</v>
      </c>
      <c r="N364" s="152">
        <f>H364*L364</f>
        <v>0</v>
      </c>
      <c r="O364" s="152">
        <f>IF(L364&lt;50,H364*L364*0.05,0)</f>
        <v>0</v>
      </c>
      <c r="P364" s="153">
        <f t="shared" si="27"/>
        <v>0</v>
      </c>
      <c r="Q364" s="154">
        <f>L364*I364</f>
        <v>0</v>
      </c>
      <c r="R364" s="154">
        <f>IF(L364&lt;50,I364*L364*0.05,0)</f>
        <v>0</v>
      </c>
      <c r="S364" s="155">
        <f t="shared" si="28"/>
        <v>0</v>
      </c>
      <c r="T364" s="160" t="s">
        <v>958</v>
      </c>
      <c r="U364" s="143" t="s">
        <v>720</v>
      </c>
      <c r="V364" s="143" t="s">
        <v>914</v>
      </c>
      <c r="W364" s="161" t="s">
        <v>915</v>
      </c>
      <c r="X364" s="156"/>
    </row>
    <row r="365" spans="1:26" s="73" customFormat="1" ht="15.6" customHeight="1">
      <c r="A365" s="50"/>
      <c r="B365" s="164" t="s">
        <v>519</v>
      </c>
      <c r="C365" s="56" t="s">
        <v>64</v>
      </c>
      <c r="D365" s="57" t="s">
        <v>517</v>
      </c>
      <c r="E365" s="79" t="s">
        <v>179</v>
      </c>
      <c r="F365" s="57" t="s">
        <v>132</v>
      </c>
      <c r="G365" s="59" t="s">
        <v>66</v>
      </c>
      <c r="H365" s="75">
        <f>I365/$O$8</f>
        <v>4.5079669069249766</v>
      </c>
      <c r="I365" s="76">
        <v>451</v>
      </c>
      <c r="J365" s="62">
        <v>25</v>
      </c>
      <c r="K365" s="167" t="s">
        <v>983</v>
      </c>
      <c r="L365" s="63"/>
      <c r="M365" s="64" t="str">
        <f t="shared" si="29"/>
        <v>-</v>
      </c>
      <c r="N365" s="65">
        <f>H365*L365</f>
        <v>0</v>
      </c>
      <c r="O365" s="65">
        <f>IF(L365&lt;50,H365*L365*0.05,0)</f>
        <v>0</v>
      </c>
      <c r="P365" s="66">
        <f t="shared" si="27"/>
        <v>0</v>
      </c>
      <c r="Q365" s="67">
        <f>L365*I365</f>
        <v>0</v>
      </c>
      <c r="R365" s="67">
        <f>IF(L365&lt;50,I365*L365*0.05,0)</f>
        <v>0</v>
      </c>
      <c r="S365" s="68">
        <f t="shared" si="28"/>
        <v>0</v>
      </c>
      <c r="T365" s="69" t="s">
        <v>958</v>
      </c>
      <c r="U365" s="56" t="s">
        <v>720</v>
      </c>
      <c r="V365" s="56" t="s">
        <v>914</v>
      </c>
      <c r="W365" s="70" t="s">
        <v>915</v>
      </c>
      <c r="X365" s="71"/>
      <c r="Y365" s="72"/>
      <c r="Z365" s="72"/>
    </row>
    <row r="366" spans="1:26" s="73" customFormat="1" ht="15.6" hidden="1" customHeight="1">
      <c r="A366" s="142"/>
      <c r="B366" s="165" t="s">
        <v>520</v>
      </c>
      <c r="C366" s="143" t="s">
        <v>64</v>
      </c>
      <c r="D366" s="144" t="s">
        <v>517</v>
      </c>
      <c r="E366" s="145" t="s">
        <v>179</v>
      </c>
      <c r="F366" s="144" t="s">
        <v>286</v>
      </c>
      <c r="G366" s="146" t="s">
        <v>66</v>
      </c>
      <c r="H366" s="147">
        <f>I366/$O$8</f>
        <v>5.3275972536386087</v>
      </c>
      <c r="I366" s="148">
        <v>533</v>
      </c>
      <c r="J366" s="149">
        <v>25</v>
      </c>
      <c r="K366" s="146" t="s">
        <v>982</v>
      </c>
      <c r="L366" s="150"/>
      <c r="M366" s="151" t="str">
        <f t="shared" si="29"/>
        <v>-</v>
      </c>
      <c r="N366" s="152">
        <f>H366*L366</f>
        <v>0</v>
      </c>
      <c r="O366" s="152">
        <f>IF(L366&lt;50,H366*L366*0.05,0)</f>
        <v>0</v>
      </c>
      <c r="P366" s="153">
        <f t="shared" si="27"/>
        <v>0</v>
      </c>
      <c r="Q366" s="154">
        <f>L366*I366</f>
        <v>0</v>
      </c>
      <c r="R366" s="154">
        <f>IF(L366&lt;50,I366*L366*0.05,0)</f>
        <v>0</v>
      </c>
      <c r="S366" s="155">
        <f t="shared" si="28"/>
        <v>0</v>
      </c>
      <c r="T366" s="160" t="s">
        <v>958</v>
      </c>
      <c r="U366" s="143" t="s">
        <v>720</v>
      </c>
      <c r="V366" s="143" t="s">
        <v>914</v>
      </c>
      <c r="W366" s="161" t="s">
        <v>915</v>
      </c>
      <c r="X366" s="156"/>
    </row>
    <row r="367" spans="1:26" s="73" customFormat="1" ht="15.6" hidden="1" customHeight="1">
      <c r="A367" s="142"/>
      <c r="B367" s="165" t="s">
        <v>521</v>
      </c>
      <c r="C367" s="143" t="s">
        <v>64</v>
      </c>
      <c r="D367" s="144" t="s">
        <v>517</v>
      </c>
      <c r="E367" s="145" t="s">
        <v>179</v>
      </c>
      <c r="F367" s="144" t="s">
        <v>136</v>
      </c>
      <c r="G367" s="146" t="s">
        <v>66</v>
      </c>
      <c r="H367" s="147">
        <f>I367/$O$8</f>
        <v>0.64970698215104983</v>
      </c>
      <c r="I367" s="148">
        <v>65</v>
      </c>
      <c r="J367" s="149">
        <v>104</v>
      </c>
      <c r="K367" s="146" t="s">
        <v>982</v>
      </c>
      <c r="L367" s="150"/>
      <c r="M367" s="151" t="str">
        <f>IF(L367="","-",L367/J367)</f>
        <v>-</v>
      </c>
      <c r="N367" s="152">
        <f>H367*L367</f>
        <v>0</v>
      </c>
      <c r="O367" s="152">
        <v>0</v>
      </c>
      <c r="P367" s="153">
        <f t="shared" si="27"/>
        <v>0</v>
      </c>
      <c r="Q367" s="154">
        <f>L367*I367</f>
        <v>0</v>
      </c>
      <c r="R367" s="154">
        <v>0</v>
      </c>
      <c r="S367" s="155">
        <f t="shared" si="28"/>
        <v>0</v>
      </c>
      <c r="T367" s="160" t="s">
        <v>958</v>
      </c>
      <c r="U367" s="143" t="s">
        <v>720</v>
      </c>
      <c r="V367" s="143" t="s">
        <v>914</v>
      </c>
      <c r="W367" s="161" t="s">
        <v>915</v>
      </c>
      <c r="X367" s="156"/>
    </row>
    <row r="368" spans="1:26" s="73" customFormat="1" ht="15.6" hidden="1" customHeight="1">
      <c r="A368" s="142"/>
      <c r="B368" s="165" t="s">
        <v>691</v>
      </c>
      <c r="C368" s="143" t="s">
        <v>64</v>
      </c>
      <c r="D368" s="144" t="s">
        <v>523</v>
      </c>
      <c r="E368" s="145"/>
      <c r="F368" s="144" t="s">
        <v>693</v>
      </c>
      <c r="G368" s="146" t="s">
        <v>66</v>
      </c>
      <c r="H368" s="147">
        <f>I368/$O$8</f>
        <v>13.483918752642557</v>
      </c>
      <c r="I368" s="148">
        <v>1349</v>
      </c>
      <c r="J368" s="149">
        <v>5</v>
      </c>
      <c r="K368" s="146" t="s">
        <v>982</v>
      </c>
      <c r="L368" s="150"/>
      <c r="M368" s="151" t="str">
        <f t="shared" ref="M368" si="30">IF(L368="","-",L368/200)</f>
        <v>-</v>
      </c>
      <c r="N368" s="152">
        <f>H368*L368</f>
        <v>0</v>
      </c>
      <c r="O368" s="152">
        <f>IF(L368&lt;50,H368*L368*0.05,0)</f>
        <v>0</v>
      </c>
      <c r="P368" s="153">
        <f t="shared" si="27"/>
        <v>0</v>
      </c>
      <c r="Q368" s="154">
        <f>L368*I368</f>
        <v>0</v>
      </c>
      <c r="R368" s="154">
        <f>IF(L368&lt;50,I368*L368*0.05,0)</f>
        <v>0</v>
      </c>
      <c r="S368" s="155">
        <f t="shared" si="28"/>
        <v>0</v>
      </c>
      <c r="T368" s="160">
        <v>4</v>
      </c>
      <c r="U368" s="143" t="s">
        <v>763</v>
      </c>
      <c r="V368" s="143" t="s">
        <v>916</v>
      </c>
      <c r="W368" s="161" t="s">
        <v>917</v>
      </c>
      <c r="X368" s="156"/>
    </row>
    <row r="369" spans="1:26" s="73" customFormat="1" ht="15.6" customHeight="1">
      <c r="A369" s="50"/>
      <c r="B369" s="217" t="s">
        <v>522</v>
      </c>
      <c r="C369" s="56" t="s">
        <v>56</v>
      </c>
      <c r="D369" s="57" t="s">
        <v>523</v>
      </c>
      <c r="E369" s="58"/>
      <c r="F369" s="57" t="s">
        <v>181</v>
      </c>
      <c r="G369" s="59" t="s">
        <v>59</v>
      </c>
      <c r="H369" s="60">
        <v>2.0699999999999998</v>
      </c>
      <c r="I369" s="61">
        <f>H369*$O$8</f>
        <v>207.093357</v>
      </c>
      <c r="J369" s="62">
        <v>84</v>
      </c>
      <c r="K369" s="166" t="s">
        <v>985</v>
      </c>
      <c r="L369" s="63"/>
      <c r="M369" s="64" t="str">
        <f>IF(L369="","-",L369/J369)</f>
        <v>-</v>
      </c>
      <c r="N369" s="65">
        <f>H369*L369</f>
        <v>0</v>
      </c>
      <c r="O369" s="65">
        <v>0</v>
      </c>
      <c r="P369" s="66">
        <f t="shared" si="27"/>
        <v>0</v>
      </c>
      <c r="Q369" s="67">
        <f>L369*I369</f>
        <v>0</v>
      </c>
      <c r="R369" s="67">
        <v>0</v>
      </c>
      <c r="S369" s="68">
        <f t="shared" si="28"/>
        <v>0</v>
      </c>
      <c r="T369" s="69">
        <v>4</v>
      </c>
      <c r="U369" s="56" t="s">
        <v>763</v>
      </c>
      <c r="V369" s="56" t="s">
        <v>916</v>
      </c>
      <c r="W369" s="70" t="s">
        <v>917</v>
      </c>
      <c r="X369" s="71"/>
      <c r="Y369" s="72"/>
      <c r="Z369" s="72"/>
    </row>
    <row r="370" spans="1:26" s="73" customFormat="1" ht="15.6" customHeight="1">
      <c r="A370" s="50"/>
      <c r="B370" s="217" t="s">
        <v>524</v>
      </c>
      <c r="C370" s="56" t="s">
        <v>64</v>
      </c>
      <c r="D370" s="57" t="s">
        <v>523</v>
      </c>
      <c r="E370" s="58"/>
      <c r="F370" s="57" t="s">
        <v>65</v>
      </c>
      <c r="G370" s="59" t="s">
        <v>66</v>
      </c>
      <c r="H370" s="75">
        <f>I370/$O$8</f>
        <v>2.1890127552473833</v>
      </c>
      <c r="I370" s="76">
        <v>219</v>
      </c>
      <c r="J370" s="62">
        <v>24</v>
      </c>
      <c r="K370" s="166" t="s">
        <v>985</v>
      </c>
      <c r="L370" s="63"/>
      <c r="M370" s="64" t="str">
        <f>IF(L370="","-",L370/J370)</f>
        <v>-</v>
      </c>
      <c r="N370" s="65">
        <f>H370*L370</f>
        <v>0</v>
      </c>
      <c r="O370" s="65">
        <v>0</v>
      </c>
      <c r="P370" s="66">
        <f t="shared" si="27"/>
        <v>0</v>
      </c>
      <c r="Q370" s="67">
        <f>L370*I370</f>
        <v>0</v>
      </c>
      <c r="R370" s="67">
        <v>0</v>
      </c>
      <c r="S370" s="68">
        <f t="shared" si="28"/>
        <v>0</v>
      </c>
      <c r="T370" s="69">
        <v>4</v>
      </c>
      <c r="U370" s="56" t="s">
        <v>763</v>
      </c>
      <c r="V370" s="56" t="s">
        <v>916</v>
      </c>
      <c r="W370" s="70" t="s">
        <v>917</v>
      </c>
      <c r="X370" s="71"/>
      <c r="Y370" s="72"/>
      <c r="Z370" s="72"/>
    </row>
    <row r="371" spans="1:26" s="73" customFormat="1" ht="15.6" customHeight="1">
      <c r="A371" s="50"/>
      <c r="B371" s="217" t="s">
        <v>525</v>
      </c>
      <c r="C371" s="56" t="s">
        <v>64</v>
      </c>
      <c r="D371" s="57" t="s">
        <v>523</v>
      </c>
      <c r="E371" s="58"/>
      <c r="F371" s="57" t="s">
        <v>65</v>
      </c>
      <c r="G371" s="59" t="s">
        <v>66</v>
      </c>
      <c r="H371" s="75">
        <f>I371/$O$8</f>
        <v>2.1890127552473833</v>
      </c>
      <c r="I371" s="76">
        <v>219</v>
      </c>
      <c r="J371" s="62">
        <v>24</v>
      </c>
      <c r="K371" s="166" t="s">
        <v>985</v>
      </c>
      <c r="L371" s="63"/>
      <c r="M371" s="64" t="str">
        <f>IF(L371="","-",L371/J371)</f>
        <v>-</v>
      </c>
      <c r="N371" s="65">
        <f>H371*L371</f>
        <v>0</v>
      </c>
      <c r="O371" s="65">
        <v>0</v>
      </c>
      <c r="P371" s="66">
        <f t="shared" si="27"/>
        <v>0</v>
      </c>
      <c r="Q371" s="67">
        <f>L371*I371</f>
        <v>0</v>
      </c>
      <c r="R371" s="67">
        <v>0</v>
      </c>
      <c r="S371" s="68">
        <f t="shared" si="28"/>
        <v>0</v>
      </c>
      <c r="T371" s="69">
        <v>4</v>
      </c>
      <c r="U371" s="56" t="s">
        <v>763</v>
      </c>
      <c r="V371" s="56" t="s">
        <v>916</v>
      </c>
      <c r="W371" s="70" t="s">
        <v>917</v>
      </c>
      <c r="X371" s="71"/>
      <c r="Y371" s="72"/>
      <c r="Z371" s="72"/>
    </row>
    <row r="372" spans="1:26" s="73" customFormat="1" ht="15.6" hidden="1" customHeight="1">
      <c r="A372" s="142"/>
      <c r="B372" s="165" t="s">
        <v>526</v>
      </c>
      <c r="C372" s="143" t="s">
        <v>56</v>
      </c>
      <c r="D372" s="144" t="s">
        <v>523</v>
      </c>
      <c r="E372" s="145"/>
      <c r="F372" s="144" t="s">
        <v>107</v>
      </c>
      <c r="G372" s="146" t="s">
        <v>59</v>
      </c>
      <c r="H372" s="157">
        <v>5.93</v>
      </c>
      <c r="I372" s="158">
        <f>H372*$O$8</f>
        <v>593.26744299999996</v>
      </c>
      <c r="J372" s="149">
        <v>25</v>
      </c>
      <c r="K372" s="146" t="s">
        <v>982</v>
      </c>
      <c r="L372" s="150"/>
      <c r="M372" s="151" t="str">
        <f>IF(L372="","-",L372/J372)</f>
        <v>-</v>
      </c>
      <c r="N372" s="152">
        <f>H372*L372</f>
        <v>0</v>
      </c>
      <c r="O372" s="152">
        <v>0</v>
      </c>
      <c r="P372" s="153">
        <f t="shared" si="27"/>
        <v>0</v>
      </c>
      <c r="Q372" s="154">
        <f>L372*I372</f>
        <v>0</v>
      </c>
      <c r="R372" s="154">
        <v>0</v>
      </c>
      <c r="S372" s="155">
        <f t="shared" si="28"/>
        <v>0</v>
      </c>
      <c r="T372" s="160">
        <v>4</v>
      </c>
      <c r="U372" s="143" t="s">
        <v>763</v>
      </c>
      <c r="V372" s="143" t="s">
        <v>916</v>
      </c>
      <c r="W372" s="161" t="s">
        <v>917</v>
      </c>
      <c r="X372" s="156"/>
    </row>
    <row r="373" spans="1:26" s="73" customFormat="1" ht="15.6" hidden="1" customHeight="1">
      <c r="A373" s="142"/>
      <c r="B373" s="165" t="s">
        <v>527</v>
      </c>
      <c r="C373" s="143" t="s">
        <v>64</v>
      </c>
      <c r="D373" s="144" t="s">
        <v>528</v>
      </c>
      <c r="E373" s="145"/>
      <c r="F373" s="144" t="s">
        <v>132</v>
      </c>
      <c r="G373" s="146" t="s">
        <v>66</v>
      </c>
      <c r="H373" s="147">
        <f>I373/$O$8</f>
        <v>2.0690668508502665</v>
      </c>
      <c r="I373" s="148">
        <v>207</v>
      </c>
      <c r="J373" s="149">
        <v>25</v>
      </c>
      <c r="K373" s="146" t="s">
        <v>982</v>
      </c>
      <c r="L373" s="150"/>
      <c r="M373" s="151" t="str">
        <f t="shared" si="29"/>
        <v>-</v>
      </c>
      <c r="N373" s="152">
        <f>H373*L373</f>
        <v>0</v>
      </c>
      <c r="O373" s="152">
        <f>IF(L373&lt;50,H373*L373*0.05,0)</f>
        <v>0</v>
      </c>
      <c r="P373" s="153">
        <f t="shared" si="27"/>
        <v>0</v>
      </c>
      <c r="Q373" s="154">
        <f>L373*I373</f>
        <v>0</v>
      </c>
      <c r="R373" s="154">
        <f>IF(L373&lt;50,I373*L373*0.05,0)</f>
        <v>0</v>
      </c>
      <c r="S373" s="155">
        <f t="shared" si="28"/>
        <v>0</v>
      </c>
      <c r="T373" s="160">
        <v>4</v>
      </c>
      <c r="U373" s="143" t="s">
        <v>724</v>
      </c>
      <c r="V373" s="143" t="s">
        <v>774</v>
      </c>
      <c r="W373" s="161" t="s">
        <v>918</v>
      </c>
      <c r="X373" s="156"/>
    </row>
    <row r="374" spans="1:26" s="73" customFormat="1" ht="15.6" customHeight="1">
      <c r="A374" s="50"/>
      <c r="B374" s="164" t="s">
        <v>529</v>
      </c>
      <c r="C374" s="56" t="s">
        <v>56</v>
      </c>
      <c r="D374" s="57" t="s">
        <v>528</v>
      </c>
      <c r="E374" s="58"/>
      <c r="F374" s="57" t="s">
        <v>62</v>
      </c>
      <c r="G374" s="59" t="s">
        <v>59</v>
      </c>
      <c r="H374" s="60">
        <v>3.4099999999999997</v>
      </c>
      <c r="I374" s="61">
        <f>H374*$O$8</f>
        <v>341.15379100000001</v>
      </c>
      <c r="J374" s="62">
        <v>25</v>
      </c>
      <c r="K374" s="166" t="s">
        <v>985</v>
      </c>
      <c r="L374" s="63"/>
      <c r="M374" s="64" t="str">
        <f t="shared" si="29"/>
        <v>-</v>
      </c>
      <c r="N374" s="65">
        <f>H374*L374</f>
        <v>0</v>
      </c>
      <c r="O374" s="65">
        <f>IF(L374&lt;50,H374*L374*0.05,0)</f>
        <v>0</v>
      </c>
      <c r="P374" s="66">
        <f t="shared" si="27"/>
        <v>0</v>
      </c>
      <c r="Q374" s="67">
        <f>L374*I374</f>
        <v>0</v>
      </c>
      <c r="R374" s="67">
        <f>IF(L374&lt;50,I374*L374*0.05,0)</f>
        <v>0</v>
      </c>
      <c r="S374" s="68">
        <f t="shared" si="28"/>
        <v>0</v>
      </c>
      <c r="T374" s="69">
        <v>4</v>
      </c>
      <c r="U374" s="56" t="s">
        <v>724</v>
      </c>
      <c r="V374" s="56" t="s">
        <v>774</v>
      </c>
      <c r="W374" s="70" t="s">
        <v>918</v>
      </c>
      <c r="X374" s="71"/>
      <c r="Y374" s="72"/>
      <c r="Z374" s="72"/>
    </row>
    <row r="375" spans="1:26" s="73" customFormat="1" ht="15.6" customHeight="1">
      <c r="A375" s="50"/>
      <c r="B375" s="164" t="s">
        <v>530</v>
      </c>
      <c r="C375" s="56" t="s">
        <v>64</v>
      </c>
      <c r="D375" s="57" t="s">
        <v>528</v>
      </c>
      <c r="E375" s="74" t="s">
        <v>61</v>
      </c>
      <c r="F375" s="57" t="s">
        <v>134</v>
      </c>
      <c r="G375" s="59" t="s">
        <v>66</v>
      </c>
      <c r="H375" s="75">
        <f>I375/$O$8</f>
        <v>2.2489857074459416</v>
      </c>
      <c r="I375" s="76">
        <v>225</v>
      </c>
      <c r="J375" s="62">
        <v>25</v>
      </c>
      <c r="K375" s="166" t="s">
        <v>985</v>
      </c>
      <c r="L375" s="63"/>
      <c r="M375" s="64" t="str">
        <f t="shared" si="29"/>
        <v>-</v>
      </c>
      <c r="N375" s="65">
        <f>H375*L375</f>
        <v>0</v>
      </c>
      <c r="O375" s="65">
        <f>IF(L375&lt;50,H375*L375*0.05,0)</f>
        <v>0</v>
      </c>
      <c r="P375" s="66">
        <f t="shared" si="27"/>
        <v>0</v>
      </c>
      <c r="Q375" s="67">
        <f>L375*I375</f>
        <v>0</v>
      </c>
      <c r="R375" s="67">
        <f>IF(L375&lt;50,I375*L375*0.05,0)</f>
        <v>0</v>
      </c>
      <c r="S375" s="68">
        <f t="shared" si="28"/>
        <v>0</v>
      </c>
      <c r="T375" s="69">
        <v>4</v>
      </c>
      <c r="U375" s="56" t="s">
        <v>724</v>
      </c>
      <c r="V375" s="56" t="s">
        <v>774</v>
      </c>
      <c r="W375" s="70" t="s">
        <v>918</v>
      </c>
      <c r="X375" s="71"/>
      <c r="Y375" s="72"/>
      <c r="Z375" s="72"/>
    </row>
    <row r="376" spans="1:26" s="73" customFormat="1" ht="15.6" customHeight="1">
      <c r="A376" s="50"/>
      <c r="B376" s="164" t="s">
        <v>531</v>
      </c>
      <c r="C376" s="56" t="s">
        <v>56</v>
      </c>
      <c r="D376" s="57" t="s">
        <v>528</v>
      </c>
      <c r="E376" s="74" t="s">
        <v>61</v>
      </c>
      <c r="F376" s="57" t="s">
        <v>90</v>
      </c>
      <c r="G376" s="59" t="s">
        <v>59</v>
      </c>
      <c r="H376" s="60">
        <v>4.3499999999999996</v>
      </c>
      <c r="I376" s="61">
        <f>H376*$O$8</f>
        <v>435.19618500000001</v>
      </c>
      <c r="J376" s="62">
        <v>25</v>
      </c>
      <c r="K376" s="166" t="s">
        <v>985</v>
      </c>
      <c r="L376" s="63"/>
      <c r="M376" s="64" t="str">
        <f t="shared" si="29"/>
        <v>-</v>
      </c>
      <c r="N376" s="65">
        <f>H376*L376</f>
        <v>0</v>
      </c>
      <c r="O376" s="65">
        <f>IF(L376&lt;50,H376*L376*0.05,0)</f>
        <v>0</v>
      </c>
      <c r="P376" s="66">
        <f t="shared" si="27"/>
        <v>0</v>
      </c>
      <c r="Q376" s="67">
        <f>L376*I376</f>
        <v>0</v>
      </c>
      <c r="R376" s="67">
        <f>IF(L376&lt;50,I376*L376*0.05,0)</f>
        <v>0</v>
      </c>
      <c r="S376" s="68">
        <f t="shared" si="28"/>
        <v>0</v>
      </c>
      <c r="T376" s="69">
        <v>4</v>
      </c>
      <c r="U376" s="56" t="s">
        <v>724</v>
      </c>
      <c r="V376" s="56" t="s">
        <v>774</v>
      </c>
      <c r="W376" s="70" t="s">
        <v>918</v>
      </c>
      <c r="X376" s="71"/>
      <c r="Y376" s="72"/>
      <c r="Z376" s="72"/>
    </row>
    <row r="377" spans="1:26" s="73" customFormat="1" ht="15.6" customHeight="1">
      <c r="A377" s="50"/>
      <c r="B377" s="164" t="s">
        <v>532</v>
      </c>
      <c r="C377" s="56" t="s">
        <v>64</v>
      </c>
      <c r="D377" s="57" t="s">
        <v>528</v>
      </c>
      <c r="E377" s="58"/>
      <c r="F377" s="57" t="s">
        <v>190</v>
      </c>
      <c r="G377" s="59" t="s">
        <v>66</v>
      </c>
      <c r="H377" s="75">
        <f t="shared" ref="H377:H387" si="31">I377/$O$8</f>
        <v>0.60972501401867751</v>
      </c>
      <c r="I377" s="76">
        <v>61</v>
      </c>
      <c r="J377" s="62">
        <v>144</v>
      </c>
      <c r="K377" s="166" t="s">
        <v>985</v>
      </c>
      <c r="L377" s="63"/>
      <c r="M377" s="64" t="str">
        <f>IF(L377="","-",L377/J377)</f>
        <v>-</v>
      </c>
      <c r="N377" s="65">
        <f>H377*L377</f>
        <v>0</v>
      </c>
      <c r="O377" s="65">
        <v>0</v>
      </c>
      <c r="P377" s="66">
        <f t="shared" si="27"/>
        <v>0</v>
      </c>
      <c r="Q377" s="67">
        <f>L377*I377</f>
        <v>0</v>
      </c>
      <c r="R377" s="67">
        <v>0</v>
      </c>
      <c r="S377" s="68">
        <f t="shared" si="28"/>
        <v>0</v>
      </c>
      <c r="T377" s="69">
        <v>4</v>
      </c>
      <c r="U377" s="56" t="s">
        <v>724</v>
      </c>
      <c r="V377" s="56" t="s">
        <v>774</v>
      </c>
      <c r="W377" s="70" t="s">
        <v>918</v>
      </c>
      <c r="X377" s="71"/>
      <c r="Y377" s="72"/>
      <c r="Z377" s="72"/>
    </row>
    <row r="378" spans="1:26" s="73" customFormat="1" ht="15.6" hidden="1" customHeight="1">
      <c r="A378" s="142"/>
      <c r="B378" s="165" t="s">
        <v>533</v>
      </c>
      <c r="C378" s="143" t="s">
        <v>64</v>
      </c>
      <c r="D378" s="144" t="s">
        <v>528</v>
      </c>
      <c r="E378" s="145"/>
      <c r="F378" s="144" t="s">
        <v>136</v>
      </c>
      <c r="G378" s="146" t="s">
        <v>66</v>
      </c>
      <c r="H378" s="147">
        <f t="shared" si="31"/>
        <v>0.64970698215104983</v>
      </c>
      <c r="I378" s="148">
        <v>65</v>
      </c>
      <c r="J378" s="149">
        <v>104</v>
      </c>
      <c r="K378" s="146" t="s">
        <v>982</v>
      </c>
      <c r="L378" s="150"/>
      <c r="M378" s="151" t="str">
        <f>IF(L378="","-",L378/J378)</f>
        <v>-</v>
      </c>
      <c r="N378" s="152">
        <f>H378*L378</f>
        <v>0</v>
      </c>
      <c r="O378" s="152">
        <v>0</v>
      </c>
      <c r="P378" s="153">
        <f t="shared" si="27"/>
        <v>0</v>
      </c>
      <c r="Q378" s="154">
        <f>L378*I378</f>
        <v>0</v>
      </c>
      <c r="R378" s="154">
        <v>0</v>
      </c>
      <c r="S378" s="155">
        <f t="shared" si="28"/>
        <v>0</v>
      </c>
      <c r="T378" s="160">
        <v>4</v>
      </c>
      <c r="U378" s="143" t="s">
        <v>724</v>
      </c>
      <c r="V378" s="143" t="s">
        <v>774</v>
      </c>
      <c r="W378" s="161" t="s">
        <v>918</v>
      </c>
      <c r="X378" s="156"/>
    </row>
    <row r="379" spans="1:26" s="73" customFormat="1" ht="15.6" customHeight="1">
      <c r="A379" s="50"/>
      <c r="B379" s="164" t="s">
        <v>534</v>
      </c>
      <c r="C379" s="56" t="s">
        <v>64</v>
      </c>
      <c r="D379" s="57" t="s">
        <v>528</v>
      </c>
      <c r="E379" s="58"/>
      <c r="F379" s="57" t="s">
        <v>98</v>
      </c>
      <c r="G379" s="59" t="s">
        <v>59</v>
      </c>
      <c r="H379" s="75">
        <f t="shared" si="31"/>
        <v>3.3884717992185522</v>
      </c>
      <c r="I379" s="76">
        <v>339</v>
      </c>
      <c r="J379" s="62">
        <v>30</v>
      </c>
      <c r="K379" s="167" t="s">
        <v>983</v>
      </c>
      <c r="L379" s="63"/>
      <c r="M379" s="64" t="str">
        <f>IF(L379="","-",L379/J379)</f>
        <v>-</v>
      </c>
      <c r="N379" s="65">
        <f>H379*L379</f>
        <v>0</v>
      </c>
      <c r="O379" s="65">
        <v>0</v>
      </c>
      <c r="P379" s="66">
        <f t="shared" si="27"/>
        <v>0</v>
      </c>
      <c r="Q379" s="67">
        <f>L379*I379</f>
        <v>0</v>
      </c>
      <c r="R379" s="67">
        <v>0</v>
      </c>
      <c r="S379" s="68">
        <f t="shared" si="28"/>
        <v>0</v>
      </c>
      <c r="T379" s="69">
        <v>4</v>
      </c>
      <c r="U379" s="56" t="s">
        <v>724</v>
      </c>
      <c r="V379" s="56" t="s">
        <v>774</v>
      </c>
      <c r="W379" s="70" t="s">
        <v>918</v>
      </c>
      <c r="X379" s="71"/>
      <c r="Y379" s="72"/>
      <c r="Z379" s="72"/>
    </row>
    <row r="380" spans="1:26" s="73" customFormat="1" ht="15.6" hidden="1" customHeight="1">
      <c r="A380" s="142"/>
      <c r="B380" s="165" t="s">
        <v>535</v>
      </c>
      <c r="C380" s="143" t="s">
        <v>64</v>
      </c>
      <c r="D380" s="144" t="s">
        <v>528</v>
      </c>
      <c r="E380" s="145"/>
      <c r="F380" s="144" t="s">
        <v>65</v>
      </c>
      <c r="G380" s="146" t="s">
        <v>66</v>
      </c>
      <c r="H380" s="147">
        <f t="shared" si="31"/>
        <v>2.2489857074459416</v>
      </c>
      <c r="I380" s="148">
        <v>225</v>
      </c>
      <c r="J380" s="149">
        <v>24</v>
      </c>
      <c r="K380" s="146" t="s">
        <v>982</v>
      </c>
      <c r="L380" s="150"/>
      <c r="M380" s="151" t="str">
        <f>IF(L380="","-",L380/J380)</f>
        <v>-</v>
      </c>
      <c r="N380" s="152">
        <f>H380*L380</f>
        <v>0</v>
      </c>
      <c r="O380" s="152">
        <v>0</v>
      </c>
      <c r="P380" s="153">
        <f t="shared" si="27"/>
        <v>0</v>
      </c>
      <c r="Q380" s="154">
        <f>L380*I380</f>
        <v>0</v>
      </c>
      <c r="R380" s="154">
        <v>0</v>
      </c>
      <c r="S380" s="155">
        <f t="shared" si="28"/>
        <v>0</v>
      </c>
      <c r="T380" s="160">
        <v>4</v>
      </c>
      <c r="U380" s="143" t="s">
        <v>724</v>
      </c>
      <c r="V380" s="143" t="s">
        <v>774</v>
      </c>
      <c r="W380" s="161" t="s">
        <v>918</v>
      </c>
      <c r="X380" s="156"/>
    </row>
    <row r="381" spans="1:26" s="73" customFormat="1" ht="15.6" customHeight="1">
      <c r="A381" s="50"/>
      <c r="B381" s="164" t="s">
        <v>536</v>
      </c>
      <c r="C381" s="56" t="s">
        <v>64</v>
      </c>
      <c r="D381" s="57" t="s">
        <v>537</v>
      </c>
      <c r="E381" s="58"/>
      <c r="F381" s="57" t="s">
        <v>65</v>
      </c>
      <c r="G381" s="59" t="s">
        <v>59</v>
      </c>
      <c r="H381" s="75">
        <f t="shared" si="31"/>
        <v>3.9882013212041367</v>
      </c>
      <c r="I381" s="76">
        <v>399</v>
      </c>
      <c r="J381" s="62">
        <v>24</v>
      </c>
      <c r="K381" s="166" t="s">
        <v>985</v>
      </c>
      <c r="L381" s="63"/>
      <c r="M381" s="64" t="str">
        <f>IF(L381="","-",L381/J381)</f>
        <v>-</v>
      </c>
      <c r="N381" s="65">
        <f>H381*L381</f>
        <v>0</v>
      </c>
      <c r="O381" s="65">
        <v>0</v>
      </c>
      <c r="P381" s="66">
        <f t="shared" si="27"/>
        <v>0</v>
      </c>
      <c r="Q381" s="67">
        <f>L381*I381</f>
        <v>0</v>
      </c>
      <c r="R381" s="67">
        <v>0</v>
      </c>
      <c r="S381" s="68">
        <f t="shared" si="28"/>
        <v>0</v>
      </c>
      <c r="T381" s="69">
        <v>4</v>
      </c>
      <c r="U381" s="56" t="s">
        <v>763</v>
      </c>
      <c r="V381" s="56" t="s">
        <v>754</v>
      </c>
      <c r="W381" s="70" t="s">
        <v>919</v>
      </c>
      <c r="X381" s="71"/>
      <c r="Y381" s="72"/>
      <c r="Z381" s="72"/>
    </row>
    <row r="382" spans="1:26" s="73" customFormat="1" ht="15.6" hidden="1" customHeight="1">
      <c r="A382" s="142"/>
      <c r="B382" s="165" t="s">
        <v>538</v>
      </c>
      <c r="C382" s="143" t="s">
        <v>64</v>
      </c>
      <c r="D382" s="144" t="s">
        <v>539</v>
      </c>
      <c r="E382" s="145"/>
      <c r="F382" s="144" t="s">
        <v>132</v>
      </c>
      <c r="G382" s="146" t="s">
        <v>66</v>
      </c>
      <c r="H382" s="147">
        <f t="shared" si="31"/>
        <v>1.9091389783207773</v>
      </c>
      <c r="I382" s="148">
        <v>191</v>
      </c>
      <c r="J382" s="149">
        <v>25</v>
      </c>
      <c r="K382" s="146" t="s">
        <v>982</v>
      </c>
      <c r="L382" s="150"/>
      <c r="M382" s="151" t="str">
        <f t="shared" si="29"/>
        <v>-</v>
      </c>
      <c r="N382" s="152">
        <f>H382*L382</f>
        <v>0</v>
      </c>
      <c r="O382" s="152">
        <f>IF(L382&lt;50,H382*L382*0.05,0)</f>
        <v>0</v>
      </c>
      <c r="P382" s="153">
        <f t="shared" si="27"/>
        <v>0</v>
      </c>
      <c r="Q382" s="154">
        <f>L382*I382</f>
        <v>0</v>
      </c>
      <c r="R382" s="154">
        <f>IF(L382&lt;50,I382*L382*0.05,0)</f>
        <v>0</v>
      </c>
      <c r="S382" s="155">
        <f t="shared" si="28"/>
        <v>0</v>
      </c>
      <c r="T382" s="160">
        <v>4</v>
      </c>
      <c r="U382" s="143" t="s">
        <v>763</v>
      </c>
      <c r="V382" s="143" t="s">
        <v>814</v>
      </c>
      <c r="W382" s="161" t="s">
        <v>920</v>
      </c>
      <c r="X382" s="156"/>
    </row>
    <row r="383" spans="1:26" s="73" customFormat="1" ht="15.6" customHeight="1">
      <c r="A383" s="50"/>
      <c r="B383" s="217" t="s">
        <v>692</v>
      </c>
      <c r="C383" s="56" t="s">
        <v>64</v>
      </c>
      <c r="D383" s="57" t="s">
        <v>539</v>
      </c>
      <c r="E383" s="58"/>
      <c r="F383" s="57" t="s">
        <v>693</v>
      </c>
      <c r="G383" s="59" t="s">
        <v>66</v>
      </c>
      <c r="H383" s="75">
        <f t="shared" si="31"/>
        <v>13.483918752642557</v>
      </c>
      <c r="I383" s="76">
        <v>1349</v>
      </c>
      <c r="J383" s="62">
        <v>5</v>
      </c>
      <c r="K383" s="166" t="s">
        <v>985</v>
      </c>
      <c r="L383" s="63"/>
      <c r="M383" s="64" t="str">
        <f t="shared" si="29"/>
        <v>-</v>
      </c>
      <c r="N383" s="65">
        <f>H383*L383</f>
        <v>0</v>
      </c>
      <c r="O383" s="65">
        <f>IF(L383&lt;50,H383*L383*0.05,0)</f>
        <v>0</v>
      </c>
      <c r="P383" s="66">
        <f t="shared" si="27"/>
        <v>0</v>
      </c>
      <c r="Q383" s="67">
        <f>L383*I383</f>
        <v>0</v>
      </c>
      <c r="R383" s="67">
        <f>IF(L383&lt;50,I383*L383*0.05,0)</f>
        <v>0</v>
      </c>
      <c r="S383" s="68">
        <f t="shared" si="28"/>
        <v>0</v>
      </c>
      <c r="T383" s="69">
        <v>4</v>
      </c>
      <c r="U383" s="56" t="s">
        <v>763</v>
      </c>
      <c r="V383" s="56" t="s">
        <v>814</v>
      </c>
      <c r="W383" s="70" t="s">
        <v>920</v>
      </c>
      <c r="X383" s="71"/>
      <c r="Y383" s="72"/>
      <c r="Z383" s="72"/>
    </row>
    <row r="384" spans="1:26" s="73" customFormat="1" ht="15.6" hidden="1" customHeight="1">
      <c r="A384" s="142"/>
      <c r="B384" s="165" t="s">
        <v>540</v>
      </c>
      <c r="C384" s="143" t="s">
        <v>64</v>
      </c>
      <c r="D384" s="144" t="s">
        <v>539</v>
      </c>
      <c r="E384" s="145"/>
      <c r="F384" s="144" t="s">
        <v>65</v>
      </c>
      <c r="G384" s="146" t="s">
        <v>66</v>
      </c>
      <c r="H384" s="147">
        <f t="shared" si="31"/>
        <v>2.0690668508502665</v>
      </c>
      <c r="I384" s="148">
        <v>207</v>
      </c>
      <c r="J384" s="149">
        <v>24</v>
      </c>
      <c r="K384" s="146" t="s">
        <v>982</v>
      </c>
      <c r="L384" s="150"/>
      <c r="M384" s="151" t="str">
        <f>IF(L384="","-",L384/J384)</f>
        <v>-</v>
      </c>
      <c r="N384" s="152">
        <f>H384*L384</f>
        <v>0</v>
      </c>
      <c r="O384" s="152">
        <v>0</v>
      </c>
      <c r="P384" s="153">
        <f t="shared" si="27"/>
        <v>0</v>
      </c>
      <c r="Q384" s="154">
        <f>L384*I384</f>
        <v>0</v>
      </c>
      <c r="R384" s="154">
        <v>0</v>
      </c>
      <c r="S384" s="155">
        <f t="shared" si="28"/>
        <v>0</v>
      </c>
      <c r="T384" s="160">
        <v>4</v>
      </c>
      <c r="U384" s="143" t="s">
        <v>763</v>
      </c>
      <c r="V384" s="143" t="s">
        <v>814</v>
      </c>
      <c r="W384" s="161" t="s">
        <v>920</v>
      </c>
      <c r="X384" s="156"/>
    </row>
    <row r="385" spans="1:26" s="73" customFormat="1" ht="15.6" hidden="1" customHeight="1">
      <c r="A385" s="142"/>
      <c r="B385" s="165" t="s">
        <v>541</v>
      </c>
      <c r="C385" s="143" t="s">
        <v>64</v>
      </c>
      <c r="D385" s="144" t="s">
        <v>539</v>
      </c>
      <c r="E385" s="145"/>
      <c r="F385" s="144" t="s">
        <v>65</v>
      </c>
      <c r="G385" s="146" t="s">
        <v>66</v>
      </c>
      <c r="H385" s="147">
        <f t="shared" si="31"/>
        <v>2.0690668508502665</v>
      </c>
      <c r="I385" s="148">
        <v>207</v>
      </c>
      <c r="J385" s="149">
        <v>24</v>
      </c>
      <c r="K385" s="146" t="s">
        <v>982</v>
      </c>
      <c r="L385" s="150"/>
      <c r="M385" s="151" t="str">
        <f>IF(L385="","-",L385/J385)</f>
        <v>-</v>
      </c>
      <c r="N385" s="152">
        <f>H385*L385</f>
        <v>0</v>
      </c>
      <c r="O385" s="152">
        <v>0</v>
      </c>
      <c r="P385" s="153">
        <f t="shared" si="27"/>
        <v>0</v>
      </c>
      <c r="Q385" s="154">
        <f>L385*I385</f>
        <v>0</v>
      </c>
      <c r="R385" s="154">
        <v>0</v>
      </c>
      <c r="S385" s="155">
        <f t="shared" si="28"/>
        <v>0</v>
      </c>
      <c r="T385" s="160">
        <v>4</v>
      </c>
      <c r="U385" s="143" t="s">
        <v>763</v>
      </c>
      <c r="V385" s="143" t="s">
        <v>814</v>
      </c>
      <c r="W385" s="161" t="s">
        <v>920</v>
      </c>
      <c r="X385" s="156"/>
    </row>
    <row r="386" spans="1:26" s="73" customFormat="1" ht="15.6" customHeight="1">
      <c r="A386" s="50"/>
      <c r="B386" s="217" t="s">
        <v>542</v>
      </c>
      <c r="C386" s="56" t="s">
        <v>64</v>
      </c>
      <c r="D386" s="57" t="s">
        <v>539</v>
      </c>
      <c r="E386" s="58"/>
      <c r="F386" s="57" t="s">
        <v>65</v>
      </c>
      <c r="G386" s="59" t="s">
        <v>66</v>
      </c>
      <c r="H386" s="75">
        <f t="shared" si="31"/>
        <v>2.0690668508502665</v>
      </c>
      <c r="I386" s="76">
        <v>207</v>
      </c>
      <c r="J386" s="62">
        <v>24</v>
      </c>
      <c r="K386" s="166" t="s">
        <v>985</v>
      </c>
      <c r="L386" s="63"/>
      <c r="M386" s="64" t="str">
        <f>IF(L386="","-",L386/J386)</f>
        <v>-</v>
      </c>
      <c r="N386" s="65">
        <f>H386*L386</f>
        <v>0</v>
      </c>
      <c r="O386" s="65">
        <v>0</v>
      </c>
      <c r="P386" s="66">
        <f t="shared" si="27"/>
        <v>0</v>
      </c>
      <c r="Q386" s="67">
        <f>L386*I386</f>
        <v>0</v>
      </c>
      <c r="R386" s="67">
        <v>0</v>
      </c>
      <c r="S386" s="68">
        <f t="shared" si="28"/>
        <v>0</v>
      </c>
      <c r="T386" s="69">
        <v>4</v>
      </c>
      <c r="U386" s="56" t="s">
        <v>763</v>
      </c>
      <c r="V386" s="56" t="s">
        <v>814</v>
      </c>
      <c r="W386" s="70" t="s">
        <v>920</v>
      </c>
      <c r="X386" s="71"/>
      <c r="Y386" s="72"/>
      <c r="Z386" s="72"/>
    </row>
    <row r="387" spans="1:26" s="73" customFormat="1" ht="15.6" hidden="1" customHeight="1">
      <c r="A387" s="142"/>
      <c r="B387" s="165" t="s">
        <v>543</v>
      </c>
      <c r="C387" s="143" t="s">
        <v>64</v>
      </c>
      <c r="D387" s="144" t="s">
        <v>544</v>
      </c>
      <c r="E387" s="145" t="s">
        <v>61</v>
      </c>
      <c r="F387" s="144" t="s">
        <v>132</v>
      </c>
      <c r="G387" s="146" t="s">
        <v>66</v>
      </c>
      <c r="H387" s="147">
        <f t="shared" si="31"/>
        <v>2.0690668508502665</v>
      </c>
      <c r="I387" s="148">
        <v>207</v>
      </c>
      <c r="J387" s="149">
        <v>25</v>
      </c>
      <c r="K387" s="146" t="s">
        <v>982</v>
      </c>
      <c r="L387" s="150"/>
      <c r="M387" s="151" t="str">
        <f t="shared" si="29"/>
        <v>-</v>
      </c>
      <c r="N387" s="152">
        <f>H387*L387</f>
        <v>0</v>
      </c>
      <c r="O387" s="152">
        <f>IF(L387&lt;50,H387*L387*0.05,0)</f>
        <v>0</v>
      </c>
      <c r="P387" s="153">
        <f t="shared" si="27"/>
        <v>0</v>
      </c>
      <c r="Q387" s="154">
        <f>L387*I387</f>
        <v>0</v>
      </c>
      <c r="R387" s="154">
        <f>IF(L387&lt;50,I387*L387*0.05,0)</f>
        <v>0</v>
      </c>
      <c r="S387" s="155">
        <f t="shared" si="28"/>
        <v>0</v>
      </c>
      <c r="T387" s="160" t="s">
        <v>958</v>
      </c>
      <c r="U387" s="143" t="s">
        <v>724</v>
      </c>
      <c r="V387" s="143" t="s">
        <v>774</v>
      </c>
      <c r="W387" s="161" t="s">
        <v>921</v>
      </c>
      <c r="X387" s="156"/>
    </row>
    <row r="388" spans="1:26" s="73" customFormat="1" ht="15.6" customHeight="1">
      <c r="A388" s="50"/>
      <c r="B388" s="164" t="s">
        <v>970</v>
      </c>
      <c r="C388" s="56" t="s">
        <v>56</v>
      </c>
      <c r="D388" s="57" t="s">
        <v>544</v>
      </c>
      <c r="E388" s="77"/>
      <c r="F388" s="57" t="s">
        <v>62</v>
      </c>
      <c r="G388" s="59" t="s">
        <v>59</v>
      </c>
      <c r="H388" s="60">
        <v>3.41</v>
      </c>
      <c r="I388" s="61">
        <f>H388*$O$8</f>
        <v>341.15379100000001</v>
      </c>
      <c r="J388" s="62">
        <v>25</v>
      </c>
      <c r="K388" s="166" t="s">
        <v>985</v>
      </c>
      <c r="L388" s="63"/>
      <c r="M388" s="64" t="str">
        <f>IF(L388="","-",L388/J388)</f>
        <v>-</v>
      </c>
      <c r="N388" s="65">
        <f>H388*L388</f>
        <v>0</v>
      </c>
      <c r="O388" s="65">
        <v>0</v>
      </c>
      <c r="P388" s="66">
        <f t="shared" si="27"/>
        <v>0</v>
      </c>
      <c r="Q388" s="67">
        <f>L388*I388</f>
        <v>0</v>
      </c>
      <c r="R388" s="67">
        <v>0</v>
      </c>
      <c r="S388" s="68">
        <f t="shared" si="28"/>
        <v>0</v>
      </c>
      <c r="T388" s="69" t="s">
        <v>958</v>
      </c>
      <c r="U388" s="56" t="s">
        <v>724</v>
      </c>
      <c r="V388" s="56" t="s">
        <v>774</v>
      </c>
      <c r="W388" s="70" t="s">
        <v>921</v>
      </c>
      <c r="X388" s="71"/>
      <c r="Y388" s="72"/>
      <c r="Z388" s="72"/>
    </row>
    <row r="389" spans="1:26" s="73" customFormat="1" ht="15.6" hidden="1" customHeight="1">
      <c r="A389" s="142"/>
      <c r="B389" s="165" t="s">
        <v>545</v>
      </c>
      <c r="C389" s="143" t="s">
        <v>64</v>
      </c>
      <c r="D389" s="144" t="s">
        <v>544</v>
      </c>
      <c r="E389" s="145" t="s">
        <v>61</v>
      </c>
      <c r="F389" s="144" t="s">
        <v>134</v>
      </c>
      <c r="G389" s="146" t="s">
        <v>66</v>
      </c>
      <c r="H389" s="147">
        <f>I389/$O$8</f>
        <v>2.2489857074459416</v>
      </c>
      <c r="I389" s="148">
        <v>225</v>
      </c>
      <c r="J389" s="149">
        <v>25</v>
      </c>
      <c r="K389" s="146" t="s">
        <v>982</v>
      </c>
      <c r="L389" s="150"/>
      <c r="M389" s="151" t="str">
        <f t="shared" si="29"/>
        <v>-</v>
      </c>
      <c r="N389" s="152">
        <f>H389*L389</f>
        <v>0</v>
      </c>
      <c r="O389" s="152">
        <f>IF(L389&lt;50,H389*L389*0.05,0)</f>
        <v>0</v>
      </c>
      <c r="P389" s="153">
        <f t="shared" si="27"/>
        <v>0</v>
      </c>
      <c r="Q389" s="154">
        <f>L389*I389</f>
        <v>0</v>
      </c>
      <c r="R389" s="154">
        <f>IF(L389&lt;50,I389*L389*0.05,0)</f>
        <v>0</v>
      </c>
      <c r="S389" s="155">
        <f t="shared" si="28"/>
        <v>0</v>
      </c>
      <c r="T389" s="160" t="s">
        <v>958</v>
      </c>
      <c r="U389" s="143" t="s">
        <v>724</v>
      </c>
      <c r="V389" s="143" t="s">
        <v>774</v>
      </c>
      <c r="W389" s="161" t="s">
        <v>921</v>
      </c>
      <c r="X389" s="156"/>
    </row>
    <row r="390" spans="1:26" s="73" customFormat="1" ht="15.6" hidden="1" customHeight="1">
      <c r="A390" s="142"/>
      <c r="B390" s="165" t="s">
        <v>546</v>
      </c>
      <c r="C390" s="143" t="s">
        <v>56</v>
      </c>
      <c r="D390" s="144" t="s">
        <v>544</v>
      </c>
      <c r="E390" s="145" t="s">
        <v>61</v>
      </c>
      <c r="F390" s="144" t="s">
        <v>90</v>
      </c>
      <c r="G390" s="146" t="s">
        <v>59</v>
      </c>
      <c r="H390" s="157">
        <v>4.3499999999999996</v>
      </c>
      <c r="I390" s="158">
        <f>H390*$O$8</f>
        <v>435.19618500000001</v>
      </c>
      <c r="J390" s="149">
        <v>25</v>
      </c>
      <c r="K390" s="146" t="s">
        <v>982</v>
      </c>
      <c r="L390" s="150"/>
      <c r="M390" s="151" t="str">
        <f t="shared" si="29"/>
        <v>-</v>
      </c>
      <c r="N390" s="152">
        <f>H390*L390</f>
        <v>0</v>
      </c>
      <c r="O390" s="152">
        <f>IF(L390&lt;50,H390*L390*0.05,0)</f>
        <v>0</v>
      </c>
      <c r="P390" s="153">
        <f t="shared" si="27"/>
        <v>0</v>
      </c>
      <c r="Q390" s="154">
        <f>L390*I390</f>
        <v>0</v>
      </c>
      <c r="R390" s="154">
        <f>IF(L390&lt;50,I390*L390*0.05,0)</f>
        <v>0</v>
      </c>
      <c r="S390" s="155">
        <f t="shared" si="28"/>
        <v>0</v>
      </c>
      <c r="T390" s="160" t="s">
        <v>958</v>
      </c>
      <c r="U390" s="143" t="s">
        <v>724</v>
      </c>
      <c r="V390" s="143" t="s">
        <v>774</v>
      </c>
      <c r="W390" s="161" t="s">
        <v>921</v>
      </c>
      <c r="X390" s="156"/>
    </row>
    <row r="391" spans="1:26" s="73" customFormat="1" ht="15.6" hidden="1" customHeight="1">
      <c r="A391" s="142"/>
      <c r="B391" s="165" t="s">
        <v>547</v>
      </c>
      <c r="C391" s="143" t="s">
        <v>64</v>
      </c>
      <c r="D391" s="144" t="s">
        <v>544</v>
      </c>
      <c r="E391" s="145"/>
      <c r="F391" s="144" t="s">
        <v>190</v>
      </c>
      <c r="G391" s="146" t="s">
        <v>66</v>
      </c>
      <c r="H391" s="147">
        <f>I391/$O$8</f>
        <v>0.60972501401867751</v>
      </c>
      <c r="I391" s="148">
        <v>61</v>
      </c>
      <c r="J391" s="149">
        <v>144</v>
      </c>
      <c r="K391" s="146" t="s">
        <v>982</v>
      </c>
      <c r="L391" s="150"/>
      <c r="M391" s="151" t="str">
        <f>IF(L391="","-",L391/J391)</f>
        <v>-</v>
      </c>
      <c r="N391" s="152">
        <f>H391*L391</f>
        <v>0</v>
      </c>
      <c r="O391" s="152">
        <v>0</v>
      </c>
      <c r="P391" s="153">
        <f t="shared" si="27"/>
        <v>0</v>
      </c>
      <c r="Q391" s="154">
        <f>L391*I391</f>
        <v>0</v>
      </c>
      <c r="R391" s="154">
        <v>0</v>
      </c>
      <c r="S391" s="155">
        <f t="shared" si="28"/>
        <v>0</v>
      </c>
      <c r="T391" s="160" t="s">
        <v>958</v>
      </c>
      <c r="U391" s="143" t="s">
        <v>724</v>
      </c>
      <c r="V391" s="143" t="s">
        <v>774</v>
      </c>
      <c r="W391" s="161" t="s">
        <v>921</v>
      </c>
      <c r="X391" s="156"/>
    </row>
    <row r="392" spans="1:26" s="73" customFormat="1" ht="15.6" customHeight="1">
      <c r="A392" s="50"/>
      <c r="B392" s="164" t="s">
        <v>548</v>
      </c>
      <c r="C392" s="56" t="s">
        <v>64</v>
      </c>
      <c r="D392" s="57" t="s">
        <v>544</v>
      </c>
      <c r="E392" s="58"/>
      <c r="F392" s="57" t="s">
        <v>136</v>
      </c>
      <c r="G392" s="59" t="s">
        <v>66</v>
      </c>
      <c r="H392" s="75">
        <f>I392/$O$8</f>
        <v>0.64970698215104983</v>
      </c>
      <c r="I392" s="76">
        <v>65</v>
      </c>
      <c r="J392" s="62">
        <v>104</v>
      </c>
      <c r="K392" s="166" t="s">
        <v>985</v>
      </c>
      <c r="L392" s="63"/>
      <c r="M392" s="64" t="str">
        <f>IF(L392="","-",L392/J392)</f>
        <v>-</v>
      </c>
      <c r="N392" s="65">
        <f>H392*L392</f>
        <v>0</v>
      </c>
      <c r="O392" s="65">
        <v>0</v>
      </c>
      <c r="P392" s="66">
        <f t="shared" si="27"/>
        <v>0</v>
      </c>
      <c r="Q392" s="67">
        <f>L392*I392</f>
        <v>0</v>
      </c>
      <c r="R392" s="67">
        <v>0</v>
      </c>
      <c r="S392" s="68">
        <f t="shared" si="28"/>
        <v>0</v>
      </c>
      <c r="T392" s="69" t="s">
        <v>958</v>
      </c>
      <c r="U392" s="56" t="s">
        <v>724</v>
      </c>
      <c r="V392" s="56" t="s">
        <v>774</v>
      </c>
      <c r="W392" s="70" t="s">
        <v>921</v>
      </c>
      <c r="X392" s="71"/>
      <c r="Y392" s="72"/>
      <c r="Z392" s="72"/>
    </row>
    <row r="393" spans="1:26" s="73" customFormat="1" ht="15.6" customHeight="1">
      <c r="A393" s="50"/>
      <c r="B393" s="164" t="s">
        <v>549</v>
      </c>
      <c r="C393" s="56" t="s">
        <v>64</v>
      </c>
      <c r="D393" s="57" t="s">
        <v>544</v>
      </c>
      <c r="E393" s="74" t="s">
        <v>61</v>
      </c>
      <c r="F393" s="57" t="s">
        <v>65</v>
      </c>
      <c r="G393" s="59" t="s">
        <v>66</v>
      </c>
      <c r="H393" s="75">
        <f>I393/$O$8</f>
        <v>1.9891029145855219</v>
      </c>
      <c r="I393" s="76">
        <v>199</v>
      </c>
      <c r="J393" s="62">
        <v>24</v>
      </c>
      <c r="K393" s="166" t="s">
        <v>985</v>
      </c>
      <c r="L393" s="63"/>
      <c r="M393" s="64" t="str">
        <f>IF(L393="","-",L393/J393)</f>
        <v>-</v>
      </c>
      <c r="N393" s="65">
        <f>H393*L393</f>
        <v>0</v>
      </c>
      <c r="O393" s="65">
        <v>0</v>
      </c>
      <c r="P393" s="66">
        <f t="shared" si="27"/>
        <v>0</v>
      </c>
      <c r="Q393" s="67">
        <f>L393*I393</f>
        <v>0</v>
      </c>
      <c r="R393" s="67">
        <v>0</v>
      </c>
      <c r="S393" s="68">
        <f t="shared" si="28"/>
        <v>0</v>
      </c>
      <c r="T393" s="69" t="s">
        <v>958</v>
      </c>
      <c r="U393" s="56" t="s">
        <v>724</v>
      </c>
      <c r="V393" s="56" t="s">
        <v>774</v>
      </c>
      <c r="W393" s="70" t="s">
        <v>921</v>
      </c>
      <c r="X393" s="71"/>
      <c r="Y393" s="72"/>
      <c r="Z393" s="72"/>
    </row>
    <row r="394" spans="1:26" s="73" customFormat="1" ht="15.6" hidden="1" customHeight="1">
      <c r="A394" s="142"/>
      <c r="B394" s="165" t="s">
        <v>550</v>
      </c>
      <c r="C394" s="143" t="s">
        <v>64</v>
      </c>
      <c r="D394" s="144" t="s">
        <v>544</v>
      </c>
      <c r="E394" s="145" t="s">
        <v>61</v>
      </c>
      <c r="F394" s="144" t="s">
        <v>65</v>
      </c>
      <c r="G394" s="146" t="s">
        <v>66</v>
      </c>
      <c r="H394" s="147">
        <f>I394/$O$8</f>
        <v>1.9891029145855219</v>
      </c>
      <c r="I394" s="148">
        <v>199</v>
      </c>
      <c r="J394" s="149">
        <v>24</v>
      </c>
      <c r="K394" s="146" t="s">
        <v>982</v>
      </c>
      <c r="L394" s="150"/>
      <c r="M394" s="151" t="str">
        <f>IF(L394="","-",L394/J394)</f>
        <v>-</v>
      </c>
      <c r="N394" s="152">
        <f>H394*L394</f>
        <v>0</v>
      </c>
      <c r="O394" s="152">
        <v>0</v>
      </c>
      <c r="P394" s="153">
        <f t="shared" si="27"/>
        <v>0</v>
      </c>
      <c r="Q394" s="154">
        <f>L394*I394</f>
        <v>0</v>
      </c>
      <c r="R394" s="154">
        <v>0</v>
      </c>
      <c r="S394" s="155">
        <f t="shared" si="28"/>
        <v>0</v>
      </c>
      <c r="T394" s="160" t="s">
        <v>958</v>
      </c>
      <c r="U394" s="143" t="s">
        <v>724</v>
      </c>
      <c r="V394" s="143" t="s">
        <v>774</v>
      </c>
      <c r="W394" s="161" t="s">
        <v>921</v>
      </c>
      <c r="X394" s="156"/>
    </row>
    <row r="395" spans="1:26" s="73" customFormat="1" ht="15.6" customHeight="1">
      <c r="A395" s="50"/>
      <c r="B395" s="164" t="s">
        <v>551</v>
      </c>
      <c r="C395" s="56" t="s">
        <v>56</v>
      </c>
      <c r="D395" s="57" t="s">
        <v>544</v>
      </c>
      <c r="E395" s="74" t="s">
        <v>61</v>
      </c>
      <c r="F395" s="57" t="s">
        <v>65</v>
      </c>
      <c r="G395" s="59" t="s">
        <v>59</v>
      </c>
      <c r="H395" s="60">
        <v>3.69</v>
      </c>
      <c r="I395" s="61">
        <f>H395*$O$8</f>
        <v>369.16641900000002</v>
      </c>
      <c r="J395" s="62">
        <v>40</v>
      </c>
      <c r="K395" s="166" t="s">
        <v>985</v>
      </c>
      <c r="L395" s="63"/>
      <c r="M395" s="64" t="str">
        <f>IF(L395="","-",L395/J395)</f>
        <v>-</v>
      </c>
      <c r="N395" s="65">
        <f>H395*L395</f>
        <v>0</v>
      </c>
      <c r="O395" s="65">
        <v>0</v>
      </c>
      <c r="P395" s="66">
        <f t="shared" si="27"/>
        <v>0</v>
      </c>
      <c r="Q395" s="67">
        <f>L395*I395</f>
        <v>0</v>
      </c>
      <c r="R395" s="67">
        <v>0</v>
      </c>
      <c r="S395" s="68">
        <f t="shared" si="28"/>
        <v>0</v>
      </c>
      <c r="T395" s="69" t="s">
        <v>958</v>
      </c>
      <c r="U395" s="56" t="s">
        <v>724</v>
      </c>
      <c r="V395" s="56" t="s">
        <v>774</v>
      </c>
      <c r="W395" s="70" t="s">
        <v>921</v>
      </c>
      <c r="X395" s="71"/>
      <c r="Y395" s="72"/>
      <c r="Z395" s="72"/>
    </row>
    <row r="396" spans="1:26" s="73" customFormat="1" ht="15.6" customHeight="1">
      <c r="A396" s="50"/>
      <c r="B396" s="217" t="s">
        <v>552</v>
      </c>
      <c r="C396" s="56" t="s">
        <v>64</v>
      </c>
      <c r="D396" s="57" t="s">
        <v>553</v>
      </c>
      <c r="E396" s="58"/>
      <c r="F396" s="57" t="s">
        <v>65</v>
      </c>
      <c r="G396" s="59" t="s">
        <v>66</v>
      </c>
      <c r="H396" s="75">
        <f>I396/$O$8</f>
        <v>2.0690668508502665</v>
      </c>
      <c r="I396" s="76">
        <v>207</v>
      </c>
      <c r="J396" s="62">
        <v>24</v>
      </c>
      <c r="K396" s="166" t="s">
        <v>985</v>
      </c>
      <c r="L396" s="63"/>
      <c r="M396" s="64" t="str">
        <f>IF(L396="","-",L396/J396)</f>
        <v>-</v>
      </c>
      <c r="N396" s="65">
        <f>H396*L396</f>
        <v>0</v>
      </c>
      <c r="O396" s="65">
        <v>0</v>
      </c>
      <c r="P396" s="66">
        <f t="shared" si="27"/>
        <v>0</v>
      </c>
      <c r="Q396" s="67">
        <f>L396*I396</f>
        <v>0</v>
      </c>
      <c r="R396" s="67">
        <v>0</v>
      </c>
      <c r="S396" s="68">
        <f t="shared" si="28"/>
        <v>0</v>
      </c>
      <c r="T396" s="69">
        <v>4</v>
      </c>
      <c r="U396" s="56" t="s">
        <v>698</v>
      </c>
      <c r="V396" s="56" t="s">
        <v>695</v>
      </c>
      <c r="W396" s="70" t="s">
        <v>922</v>
      </c>
      <c r="X396" s="71"/>
      <c r="Y396" s="72"/>
      <c r="Z396" s="72"/>
    </row>
    <row r="397" spans="1:26" s="73" customFormat="1" ht="15.6" hidden="1" customHeight="1">
      <c r="A397" s="142"/>
      <c r="B397" s="165" t="s">
        <v>554</v>
      </c>
      <c r="C397" s="143" t="s">
        <v>64</v>
      </c>
      <c r="D397" s="144" t="s">
        <v>555</v>
      </c>
      <c r="E397" s="145"/>
      <c r="F397" s="144" t="s">
        <v>132</v>
      </c>
      <c r="G397" s="146" t="s">
        <v>66</v>
      </c>
      <c r="H397" s="147">
        <f>I397/$O$8</f>
        <v>2.0690668508502665</v>
      </c>
      <c r="I397" s="148">
        <v>207</v>
      </c>
      <c r="J397" s="149">
        <v>25</v>
      </c>
      <c r="K397" s="146" t="s">
        <v>982</v>
      </c>
      <c r="L397" s="150"/>
      <c r="M397" s="151" t="str">
        <f t="shared" si="29"/>
        <v>-</v>
      </c>
      <c r="N397" s="152">
        <f>H397*L397</f>
        <v>0</v>
      </c>
      <c r="O397" s="152">
        <f>IF(L397&lt;50,H397*L397*0.05,0)</f>
        <v>0</v>
      </c>
      <c r="P397" s="153">
        <f t="shared" si="27"/>
        <v>0</v>
      </c>
      <c r="Q397" s="154">
        <f>L397*I397</f>
        <v>0</v>
      </c>
      <c r="R397" s="154">
        <f>IF(L397&lt;50,I397*L397*0.05,0)</f>
        <v>0</v>
      </c>
      <c r="S397" s="155">
        <f t="shared" si="28"/>
        <v>0</v>
      </c>
      <c r="T397" s="160">
        <v>4</v>
      </c>
      <c r="U397" s="143" t="s">
        <v>724</v>
      </c>
      <c r="V397" s="143" t="s">
        <v>774</v>
      </c>
      <c r="W397" s="161" t="s">
        <v>923</v>
      </c>
      <c r="X397" s="156"/>
    </row>
    <row r="398" spans="1:26" s="73" customFormat="1" ht="15.6" customHeight="1">
      <c r="A398" s="50"/>
      <c r="B398" s="164" t="s">
        <v>556</v>
      </c>
      <c r="C398" s="56" t="s">
        <v>56</v>
      </c>
      <c r="D398" s="57" t="s">
        <v>555</v>
      </c>
      <c r="E398" s="74" t="s">
        <v>61</v>
      </c>
      <c r="F398" s="57" t="s">
        <v>62</v>
      </c>
      <c r="G398" s="59" t="s">
        <v>59</v>
      </c>
      <c r="H398" s="60">
        <v>4.1900000000000004</v>
      </c>
      <c r="I398" s="61">
        <f>H398*$O$8</f>
        <v>419.18896900000004</v>
      </c>
      <c r="J398" s="62">
        <v>25</v>
      </c>
      <c r="K398" s="166" t="s">
        <v>985</v>
      </c>
      <c r="L398" s="63"/>
      <c r="M398" s="64" t="str">
        <f t="shared" si="29"/>
        <v>-</v>
      </c>
      <c r="N398" s="65">
        <f>H398*L398</f>
        <v>0</v>
      </c>
      <c r="O398" s="65">
        <f>IF(L398&lt;50,H398*L398*0.05,0)</f>
        <v>0</v>
      </c>
      <c r="P398" s="66">
        <f t="shared" si="27"/>
        <v>0</v>
      </c>
      <c r="Q398" s="67">
        <f>L398*I398</f>
        <v>0</v>
      </c>
      <c r="R398" s="67">
        <f>IF(L398&lt;50,I398*L398*0.05,0)</f>
        <v>0</v>
      </c>
      <c r="S398" s="68">
        <f t="shared" si="28"/>
        <v>0</v>
      </c>
      <c r="T398" s="69">
        <v>4</v>
      </c>
      <c r="U398" s="56" t="s">
        <v>724</v>
      </c>
      <c r="V398" s="56" t="s">
        <v>774</v>
      </c>
      <c r="W398" s="70" t="s">
        <v>923</v>
      </c>
      <c r="X398" s="71"/>
      <c r="Y398" s="72"/>
      <c r="Z398" s="72"/>
    </row>
    <row r="399" spans="1:26" s="73" customFormat="1" ht="15.6" customHeight="1">
      <c r="A399" s="50"/>
      <c r="B399" s="164" t="s">
        <v>557</v>
      </c>
      <c r="C399" s="56" t="s">
        <v>64</v>
      </c>
      <c r="D399" s="57" t="s">
        <v>555</v>
      </c>
      <c r="E399" s="58"/>
      <c r="F399" s="57" t="s">
        <v>136</v>
      </c>
      <c r="G399" s="59" t="s">
        <v>66</v>
      </c>
      <c r="H399" s="75">
        <f>I399/$O$8</f>
        <v>0.64970698215104983</v>
      </c>
      <c r="I399" s="76">
        <v>65</v>
      </c>
      <c r="J399" s="62">
        <v>104</v>
      </c>
      <c r="K399" s="166" t="s">
        <v>985</v>
      </c>
      <c r="L399" s="63"/>
      <c r="M399" s="64" t="str">
        <f>IF(L399="","-",L399/J399)</f>
        <v>-</v>
      </c>
      <c r="N399" s="65">
        <f>H399*L399</f>
        <v>0</v>
      </c>
      <c r="O399" s="65">
        <v>0</v>
      </c>
      <c r="P399" s="66">
        <f t="shared" si="27"/>
        <v>0</v>
      </c>
      <c r="Q399" s="67">
        <f>L399*I399</f>
        <v>0</v>
      </c>
      <c r="R399" s="67">
        <v>0</v>
      </c>
      <c r="S399" s="68">
        <f t="shared" si="28"/>
        <v>0</v>
      </c>
      <c r="T399" s="69">
        <v>4</v>
      </c>
      <c r="U399" s="56" t="s">
        <v>724</v>
      </c>
      <c r="V399" s="56" t="s">
        <v>774</v>
      </c>
      <c r="W399" s="70" t="s">
        <v>923</v>
      </c>
      <c r="X399" s="71"/>
      <c r="Y399" s="72"/>
      <c r="Z399" s="72"/>
    </row>
    <row r="400" spans="1:26" s="73" customFormat="1" ht="15.6" customHeight="1">
      <c r="A400" s="50"/>
      <c r="B400" s="164" t="s">
        <v>558</v>
      </c>
      <c r="C400" s="56" t="s">
        <v>64</v>
      </c>
      <c r="D400" s="57" t="s">
        <v>555</v>
      </c>
      <c r="E400" s="74" t="s">
        <v>61</v>
      </c>
      <c r="F400" s="57" t="s">
        <v>98</v>
      </c>
      <c r="G400" s="59" t="s">
        <v>59</v>
      </c>
      <c r="H400" s="75">
        <f>I400/$O$8</f>
        <v>4.1281382096674397</v>
      </c>
      <c r="I400" s="76">
        <v>413</v>
      </c>
      <c r="J400" s="62">
        <v>30</v>
      </c>
      <c r="K400" s="166" t="s">
        <v>985</v>
      </c>
      <c r="L400" s="63"/>
      <c r="M400" s="64" t="str">
        <f>IF(L400="","-",L400/J400)</f>
        <v>-</v>
      </c>
      <c r="N400" s="65">
        <f>H400*L400</f>
        <v>0</v>
      </c>
      <c r="O400" s="65">
        <v>0</v>
      </c>
      <c r="P400" s="66">
        <f t="shared" si="27"/>
        <v>0</v>
      </c>
      <c r="Q400" s="67">
        <f>L400*I400</f>
        <v>0</v>
      </c>
      <c r="R400" s="67">
        <v>0</v>
      </c>
      <c r="S400" s="68">
        <f t="shared" si="28"/>
        <v>0</v>
      </c>
      <c r="T400" s="69">
        <v>4</v>
      </c>
      <c r="U400" s="56" t="s">
        <v>724</v>
      </c>
      <c r="V400" s="56" t="s">
        <v>774</v>
      </c>
      <c r="W400" s="70" t="s">
        <v>923</v>
      </c>
      <c r="X400" s="71"/>
      <c r="Y400" s="72"/>
      <c r="Z400" s="72"/>
    </row>
    <row r="401" spans="1:26" s="73" customFormat="1" ht="15.6" customHeight="1">
      <c r="A401" s="142"/>
      <c r="B401" s="164" t="s">
        <v>559</v>
      </c>
      <c r="C401" s="56" t="s">
        <v>64</v>
      </c>
      <c r="D401" s="57" t="s">
        <v>555</v>
      </c>
      <c r="E401" s="74" t="s">
        <v>61</v>
      </c>
      <c r="F401" s="57" t="s">
        <v>65</v>
      </c>
      <c r="G401" s="59" t="s">
        <v>66</v>
      </c>
      <c r="H401" s="75">
        <f>I401/$O$8</f>
        <v>2.2489857074459416</v>
      </c>
      <c r="I401" s="76">
        <v>225</v>
      </c>
      <c r="J401" s="62">
        <v>24</v>
      </c>
      <c r="K401" s="166" t="s">
        <v>985</v>
      </c>
      <c r="L401" s="63"/>
      <c r="M401" s="64" t="str">
        <f>IF(L401="","-",L401/J401)</f>
        <v>-</v>
      </c>
      <c r="N401" s="65">
        <f>H401*L401</f>
        <v>0</v>
      </c>
      <c r="O401" s="65">
        <v>0</v>
      </c>
      <c r="P401" s="66">
        <f t="shared" si="27"/>
        <v>0</v>
      </c>
      <c r="Q401" s="67">
        <f>L401*I401</f>
        <v>0</v>
      </c>
      <c r="R401" s="67">
        <v>0</v>
      </c>
      <c r="S401" s="68">
        <f t="shared" si="28"/>
        <v>0</v>
      </c>
      <c r="T401" s="69">
        <v>4</v>
      </c>
      <c r="U401" s="56" t="s">
        <v>724</v>
      </c>
      <c r="V401" s="56" t="s">
        <v>774</v>
      </c>
      <c r="W401" s="70" t="s">
        <v>923</v>
      </c>
      <c r="X401" s="156"/>
    </row>
    <row r="402" spans="1:26" s="73" customFormat="1" ht="15.6" hidden="1" customHeight="1">
      <c r="A402" s="142"/>
      <c r="B402" s="165" t="s">
        <v>560</v>
      </c>
      <c r="C402" s="143" t="s">
        <v>56</v>
      </c>
      <c r="D402" s="144" t="s">
        <v>555</v>
      </c>
      <c r="E402" s="145" t="s">
        <v>61</v>
      </c>
      <c r="F402" s="144" t="s">
        <v>65</v>
      </c>
      <c r="G402" s="146" t="s">
        <v>59</v>
      </c>
      <c r="H402" s="157">
        <v>3.47</v>
      </c>
      <c r="I402" s="158">
        <f>H402*$O$8</f>
        <v>347.15649700000006</v>
      </c>
      <c r="J402" s="149">
        <v>40</v>
      </c>
      <c r="K402" s="146" t="s">
        <v>982</v>
      </c>
      <c r="L402" s="150"/>
      <c r="M402" s="151" t="str">
        <f>IF(L402="","-",L402/J402)</f>
        <v>-</v>
      </c>
      <c r="N402" s="152">
        <f>H402*L402</f>
        <v>0</v>
      </c>
      <c r="O402" s="152">
        <v>0</v>
      </c>
      <c r="P402" s="153">
        <f t="shared" si="27"/>
        <v>0</v>
      </c>
      <c r="Q402" s="154">
        <f>L402*I402</f>
        <v>0</v>
      </c>
      <c r="R402" s="154">
        <v>0</v>
      </c>
      <c r="S402" s="155">
        <f t="shared" si="28"/>
        <v>0</v>
      </c>
      <c r="T402" s="160">
        <v>4</v>
      </c>
      <c r="U402" s="143" t="s">
        <v>724</v>
      </c>
      <c r="V402" s="143" t="s">
        <v>774</v>
      </c>
      <c r="W402" s="161" t="s">
        <v>923</v>
      </c>
      <c r="X402" s="156"/>
    </row>
    <row r="403" spans="1:26" s="73" customFormat="1" ht="15.6" customHeight="1">
      <c r="A403" s="50"/>
      <c r="B403" s="164" t="s">
        <v>561</v>
      </c>
      <c r="C403" s="56" t="s">
        <v>64</v>
      </c>
      <c r="D403" s="57" t="s">
        <v>555</v>
      </c>
      <c r="E403" s="58"/>
      <c r="F403" s="57" t="s">
        <v>65</v>
      </c>
      <c r="G403" s="59" t="s">
        <v>59</v>
      </c>
      <c r="H403" s="75">
        <f>I403/$O$8</f>
        <v>3.4684357354832969</v>
      </c>
      <c r="I403" s="76">
        <v>347</v>
      </c>
      <c r="J403" s="62">
        <v>24</v>
      </c>
      <c r="K403" s="167" t="s">
        <v>983</v>
      </c>
      <c r="L403" s="63"/>
      <c r="M403" s="64" t="str">
        <f>IF(L403="","-",L403/J403)</f>
        <v>-</v>
      </c>
      <c r="N403" s="65">
        <f>H403*L403</f>
        <v>0</v>
      </c>
      <c r="O403" s="65">
        <v>0</v>
      </c>
      <c r="P403" s="66">
        <f t="shared" si="27"/>
        <v>0</v>
      </c>
      <c r="Q403" s="67">
        <f>L403*I403</f>
        <v>0</v>
      </c>
      <c r="R403" s="67">
        <v>0</v>
      </c>
      <c r="S403" s="68">
        <f t="shared" si="28"/>
        <v>0</v>
      </c>
      <c r="T403" s="69">
        <v>4</v>
      </c>
      <c r="U403" s="56" t="s">
        <v>724</v>
      </c>
      <c r="V403" s="56" t="s">
        <v>774</v>
      </c>
      <c r="W403" s="70" t="s">
        <v>923</v>
      </c>
      <c r="X403" s="71"/>
      <c r="Y403" s="72"/>
      <c r="Z403" s="72"/>
    </row>
    <row r="404" spans="1:26" s="73" customFormat="1" ht="15.6" hidden="1" customHeight="1">
      <c r="A404" s="142"/>
      <c r="B404" s="165" t="s">
        <v>562</v>
      </c>
      <c r="C404" s="143" t="s">
        <v>56</v>
      </c>
      <c r="D404" s="144" t="s">
        <v>563</v>
      </c>
      <c r="E404" s="145"/>
      <c r="F404" s="144" t="s">
        <v>107</v>
      </c>
      <c r="G404" s="146" t="s">
        <v>59</v>
      </c>
      <c r="H404" s="157">
        <v>4.2</v>
      </c>
      <c r="I404" s="158">
        <f>H404*$O$8</f>
        <v>420.18942000000004</v>
      </c>
      <c r="J404" s="149">
        <v>25</v>
      </c>
      <c r="K404" s="146" t="s">
        <v>982</v>
      </c>
      <c r="L404" s="150"/>
      <c r="M404" s="151" t="str">
        <f>IF(L404="","-",L404/J404)</f>
        <v>-</v>
      </c>
      <c r="N404" s="152">
        <f>H404*L404</f>
        <v>0</v>
      </c>
      <c r="O404" s="152">
        <v>0</v>
      </c>
      <c r="P404" s="153">
        <f t="shared" si="27"/>
        <v>0</v>
      </c>
      <c r="Q404" s="154">
        <f>L404*I404</f>
        <v>0</v>
      </c>
      <c r="R404" s="154">
        <v>0</v>
      </c>
      <c r="S404" s="155">
        <f t="shared" si="28"/>
        <v>0</v>
      </c>
      <c r="T404" s="160">
        <v>4</v>
      </c>
      <c r="U404" s="143" t="s">
        <v>705</v>
      </c>
      <c r="V404" s="143" t="s">
        <v>695</v>
      </c>
      <c r="W404" s="161" t="s">
        <v>924</v>
      </c>
      <c r="X404" s="156"/>
    </row>
    <row r="405" spans="1:26" s="73" customFormat="1" ht="15.6" hidden="1" customHeight="1">
      <c r="A405" s="142"/>
      <c r="B405" s="218" t="s">
        <v>564</v>
      </c>
      <c r="C405" s="143" t="s">
        <v>56</v>
      </c>
      <c r="D405" s="144" t="s">
        <v>565</v>
      </c>
      <c r="E405" s="145"/>
      <c r="F405" s="144" t="s">
        <v>107</v>
      </c>
      <c r="G405" s="146" t="s">
        <v>59</v>
      </c>
      <c r="H405" s="157">
        <v>4.2</v>
      </c>
      <c r="I405" s="158">
        <f>H405*$O$8</f>
        <v>420.18942000000004</v>
      </c>
      <c r="J405" s="149">
        <v>25</v>
      </c>
      <c r="K405" s="146" t="s">
        <v>982</v>
      </c>
      <c r="L405" s="150"/>
      <c r="M405" s="151" t="str">
        <f>IF(L405="","-",L405/J405)</f>
        <v>-</v>
      </c>
      <c r="N405" s="152">
        <f>H405*L405</f>
        <v>0</v>
      </c>
      <c r="O405" s="152">
        <v>0</v>
      </c>
      <c r="P405" s="153">
        <f t="shared" si="27"/>
        <v>0</v>
      </c>
      <c r="Q405" s="154">
        <f>L405*I405</f>
        <v>0</v>
      </c>
      <c r="R405" s="154">
        <v>0</v>
      </c>
      <c r="S405" s="155">
        <f t="shared" si="28"/>
        <v>0</v>
      </c>
      <c r="T405" s="160" t="s">
        <v>958</v>
      </c>
      <c r="U405" s="143" t="s">
        <v>712</v>
      </c>
      <c r="V405" s="143" t="s">
        <v>925</v>
      </c>
      <c r="W405" s="161" t="s">
        <v>926</v>
      </c>
      <c r="X405" s="156"/>
    </row>
    <row r="406" spans="1:26" s="73" customFormat="1" ht="15.6" hidden="1" customHeight="1">
      <c r="A406" s="142"/>
      <c r="B406" s="165" t="s">
        <v>566</v>
      </c>
      <c r="C406" s="143" t="s">
        <v>56</v>
      </c>
      <c r="D406" s="144" t="s">
        <v>567</v>
      </c>
      <c r="E406" s="145"/>
      <c r="F406" s="144" t="s">
        <v>107</v>
      </c>
      <c r="G406" s="146" t="s">
        <v>59</v>
      </c>
      <c r="H406" s="157">
        <v>4.2</v>
      </c>
      <c r="I406" s="158">
        <f>H406*$O$8</f>
        <v>420.18942000000004</v>
      </c>
      <c r="J406" s="149">
        <v>25</v>
      </c>
      <c r="K406" s="146" t="s">
        <v>982</v>
      </c>
      <c r="L406" s="150"/>
      <c r="M406" s="151" t="str">
        <f>IF(L406="","-",L406/J406)</f>
        <v>-</v>
      </c>
      <c r="N406" s="152">
        <f>H406*L406</f>
        <v>0</v>
      </c>
      <c r="O406" s="152">
        <v>0</v>
      </c>
      <c r="P406" s="153">
        <f t="shared" si="27"/>
        <v>0</v>
      </c>
      <c r="Q406" s="154">
        <f>L406*I406</f>
        <v>0</v>
      </c>
      <c r="R406" s="154">
        <v>0</v>
      </c>
      <c r="S406" s="155">
        <f t="shared" si="28"/>
        <v>0</v>
      </c>
      <c r="T406" s="160" t="s">
        <v>959</v>
      </c>
      <c r="U406" s="143" t="s">
        <v>724</v>
      </c>
      <c r="V406" s="143" t="s">
        <v>927</v>
      </c>
      <c r="W406" s="161" t="s">
        <v>928</v>
      </c>
      <c r="X406" s="156"/>
    </row>
    <row r="407" spans="1:26" s="73" customFormat="1" ht="15.6" hidden="1" customHeight="1">
      <c r="A407" s="142"/>
      <c r="B407" s="165" t="s">
        <v>568</v>
      </c>
      <c r="C407" s="143" t="s">
        <v>56</v>
      </c>
      <c r="D407" s="144" t="s">
        <v>569</v>
      </c>
      <c r="E407" s="145"/>
      <c r="F407" s="144" t="s">
        <v>107</v>
      </c>
      <c r="G407" s="146" t="s">
        <v>59</v>
      </c>
      <c r="H407" s="157">
        <v>5.7</v>
      </c>
      <c r="I407" s="158">
        <f>H407*$O$8</f>
        <v>570.25707</v>
      </c>
      <c r="J407" s="149">
        <v>25</v>
      </c>
      <c r="K407" s="146" t="s">
        <v>982</v>
      </c>
      <c r="L407" s="150"/>
      <c r="M407" s="151" t="str">
        <f>IF(L407="","-",L407/J407)</f>
        <v>-</v>
      </c>
      <c r="N407" s="152">
        <f>H407*L407</f>
        <v>0</v>
      </c>
      <c r="O407" s="152">
        <v>0</v>
      </c>
      <c r="P407" s="153">
        <f t="shared" si="27"/>
        <v>0</v>
      </c>
      <c r="Q407" s="154">
        <f>L407*I407</f>
        <v>0</v>
      </c>
      <c r="R407" s="154">
        <v>0</v>
      </c>
      <c r="S407" s="155">
        <f t="shared" si="28"/>
        <v>0</v>
      </c>
      <c r="T407" s="160" t="s">
        <v>959</v>
      </c>
      <c r="U407" s="143" t="s">
        <v>705</v>
      </c>
      <c r="V407" s="143" t="s">
        <v>754</v>
      </c>
      <c r="W407" s="161" t="s">
        <v>929</v>
      </c>
      <c r="X407" s="156"/>
    </row>
    <row r="408" spans="1:26" s="73" customFormat="1" ht="15.6" customHeight="1">
      <c r="A408" s="50"/>
      <c r="B408" s="217" t="s">
        <v>570</v>
      </c>
      <c r="C408" s="56" t="s">
        <v>56</v>
      </c>
      <c r="D408" s="57" t="s">
        <v>571</v>
      </c>
      <c r="E408" s="77" t="s">
        <v>83</v>
      </c>
      <c r="F408" s="57" t="s">
        <v>65</v>
      </c>
      <c r="G408" s="59" t="s">
        <v>59</v>
      </c>
      <c r="H408" s="60">
        <v>5.35</v>
      </c>
      <c r="I408" s="61">
        <f>H408*$O$8</f>
        <v>535.24128499999995</v>
      </c>
      <c r="J408" s="62">
        <v>24</v>
      </c>
      <c r="K408" s="166" t="s">
        <v>985</v>
      </c>
      <c r="L408" s="63"/>
      <c r="M408" s="64" t="str">
        <f>IF(L408="","-",L408/J408)</f>
        <v>-</v>
      </c>
      <c r="N408" s="65">
        <f>H408*L408</f>
        <v>0</v>
      </c>
      <c r="O408" s="65">
        <v>0</v>
      </c>
      <c r="P408" s="66">
        <f t="shared" si="27"/>
        <v>0</v>
      </c>
      <c r="Q408" s="67">
        <f>L408*I408</f>
        <v>0</v>
      </c>
      <c r="R408" s="67">
        <v>0</v>
      </c>
      <c r="S408" s="68">
        <f t="shared" si="28"/>
        <v>0</v>
      </c>
      <c r="T408" s="69" t="s">
        <v>959</v>
      </c>
      <c r="U408" s="56" t="s">
        <v>705</v>
      </c>
      <c r="V408" s="56" t="s">
        <v>930</v>
      </c>
      <c r="W408" s="70" t="s">
        <v>931</v>
      </c>
      <c r="X408" s="71"/>
      <c r="Y408" s="72"/>
      <c r="Z408" s="72"/>
    </row>
    <row r="409" spans="1:26" s="73" customFormat="1" ht="15.6" hidden="1" customHeight="1">
      <c r="A409" s="142"/>
      <c r="B409" s="165" t="s">
        <v>572</v>
      </c>
      <c r="C409" s="143" t="s">
        <v>64</v>
      </c>
      <c r="D409" s="144" t="s">
        <v>573</v>
      </c>
      <c r="E409" s="145"/>
      <c r="F409" s="144" t="s">
        <v>107</v>
      </c>
      <c r="G409" s="146" t="s">
        <v>59</v>
      </c>
      <c r="H409" s="147">
        <f>I409/$O$8</f>
        <v>4.1981066538990914</v>
      </c>
      <c r="I409" s="148">
        <v>420</v>
      </c>
      <c r="J409" s="149">
        <v>16</v>
      </c>
      <c r="K409" s="146" t="s">
        <v>982</v>
      </c>
      <c r="L409" s="150"/>
      <c r="M409" s="151" t="str">
        <f>IF(L409="","-",L409/J409)</f>
        <v>-</v>
      </c>
      <c r="N409" s="152">
        <f>H409*L409</f>
        <v>0</v>
      </c>
      <c r="O409" s="152">
        <v>0</v>
      </c>
      <c r="P409" s="153">
        <f t="shared" si="27"/>
        <v>0</v>
      </c>
      <c r="Q409" s="154">
        <f>L409*I409</f>
        <v>0</v>
      </c>
      <c r="R409" s="154">
        <v>0</v>
      </c>
      <c r="S409" s="155">
        <f t="shared" si="28"/>
        <v>0</v>
      </c>
      <c r="T409" s="160">
        <v>5</v>
      </c>
      <c r="U409" s="143" t="s">
        <v>712</v>
      </c>
      <c r="V409" s="143" t="s">
        <v>932</v>
      </c>
      <c r="W409" s="161" t="s">
        <v>933</v>
      </c>
      <c r="X409" s="156"/>
    </row>
    <row r="410" spans="1:26" s="73" customFormat="1" ht="15.6" hidden="1" customHeight="1">
      <c r="A410" s="142"/>
      <c r="B410" s="165" t="s">
        <v>574</v>
      </c>
      <c r="C410" s="143" t="s">
        <v>56</v>
      </c>
      <c r="D410" s="144" t="s">
        <v>575</v>
      </c>
      <c r="E410" s="145"/>
      <c r="F410" s="144" t="s">
        <v>107</v>
      </c>
      <c r="G410" s="146" t="s">
        <v>59</v>
      </c>
      <c r="H410" s="157">
        <v>4.2</v>
      </c>
      <c r="I410" s="158">
        <f>H410*$O$8</f>
        <v>420.18942000000004</v>
      </c>
      <c r="J410" s="149">
        <v>25</v>
      </c>
      <c r="K410" s="146" t="s">
        <v>982</v>
      </c>
      <c r="L410" s="150"/>
      <c r="M410" s="151" t="str">
        <f>IF(L410="","-",L410/J410)</f>
        <v>-</v>
      </c>
      <c r="N410" s="152">
        <f>H410*L410</f>
        <v>0</v>
      </c>
      <c r="O410" s="152">
        <v>0</v>
      </c>
      <c r="P410" s="153">
        <f t="shared" si="27"/>
        <v>0</v>
      </c>
      <c r="Q410" s="154">
        <f>L410*I410</f>
        <v>0</v>
      </c>
      <c r="R410" s="154">
        <v>0</v>
      </c>
      <c r="S410" s="155">
        <f t="shared" si="28"/>
        <v>0</v>
      </c>
      <c r="T410" s="160">
        <v>5</v>
      </c>
      <c r="U410" s="143" t="s">
        <v>694</v>
      </c>
      <c r="V410" s="143" t="s">
        <v>695</v>
      </c>
      <c r="W410" s="161" t="s">
        <v>934</v>
      </c>
      <c r="X410" s="156"/>
    </row>
    <row r="411" spans="1:26" s="73" customFormat="1" ht="15.6" hidden="1" customHeight="1">
      <c r="A411" s="142"/>
      <c r="B411" s="165" t="s">
        <v>576</v>
      </c>
      <c r="C411" s="143" t="s">
        <v>64</v>
      </c>
      <c r="D411" s="144" t="s">
        <v>577</v>
      </c>
      <c r="E411" s="145"/>
      <c r="F411" s="144" t="s">
        <v>107</v>
      </c>
      <c r="G411" s="146" t="s">
        <v>59</v>
      </c>
      <c r="H411" s="147">
        <f>I411/$O$8</f>
        <v>4.1981066538990914</v>
      </c>
      <c r="I411" s="148">
        <v>420</v>
      </c>
      <c r="J411" s="149">
        <v>16</v>
      </c>
      <c r="K411" s="146" t="s">
        <v>982</v>
      </c>
      <c r="L411" s="150"/>
      <c r="M411" s="151" t="str">
        <f>IF(L411="","-",L411/J411)</f>
        <v>-</v>
      </c>
      <c r="N411" s="152">
        <f>H411*L411</f>
        <v>0</v>
      </c>
      <c r="O411" s="152">
        <v>0</v>
      </c>
      <c r="P411" s="153">
        <f t="shared" si="27"/>
        <v>0</v>
      </c>
      <c r="Q411" s="154">
        <f>L411*I411</f>
        <v>0</v>
      </c>
      <c r="R411" s="154">
        <v>0</v>
      </c>
      <c r="S411" s="155">
        <f t="shared" si="28"/>
        <v>0</v>
      </c>
      <c r="T411" s="160" t="s">
        <v>959</v>
      </c>
      <c r="U411" s="143" t="s">
        <v>712</v>
      </c>
      <c r="V411" s="143" t="s">
        <v>935</v>
      </c>
      <c r="W411" s="161" t="s">
        <v>936</v>
      </c>
      <c r="X411" s="156"/>
    </row>
    <row r="412" spans="1:26" s="73" customFormat="1" ht="15.6" hidden="1" customHeight="1">
      <c r="A412" s="142"/>
      <c r="B412" s="165" t="s">
        <v>578</v>
      </c>
      <c r="C412" s="143" t="s">
        <v>56</v>
      </c>
      <c r="D412" s="144" t="s">
        <v>579</v>
      </c>
      <c r="E412" s="145"/>
      <c r="F412" s="144" t="s">
        <v>107</v>
      </c>
      <c r="G412" s="146" t="s">
        <v>59</v>
      </c>
      <c r="H412" s="157">
        <v>4.2</v>
      </c>
      <c r="I412" s="158">
        <f>H412*$O$8</f>
        <v>420.18942000000004</v>
      </c>
      <c r="J412" s="149">
        <v>25</v>
      </c>
      <c r="K412" s="146" t="s">
        <v>982</v>
      </c>
      <c r="L412" s="150"/>
      <c r="M412" s="151" t="str">
        <f>IF(L412="","-",L412/J412)</f>
        <v>-</v>
      </c>
      <c r="N412" s="152">
        <f>H412*L412</f>
        <v>0</v>
      </c>
      <c r="O412" s="152">
        <v>0</v>
      </c>
      <c r="P412" s="153">
        <f t="shared" si="27"/>
        <v>0</v>
      </c>
      <c r="Q412" s="154">
        <f>L412*I412</f>
        <v>0</v>
      </c>
      <c r="R412" s="154">
        <v>0</v>
      </c>
      <c r="S412" s="155">
        <f t="shared" si="28"/>
        <v>0</v>
      </c>
      <c r="T412" s="160" t="s">
        <v>959</v>
      </c>
      <c r="U412" s="143" t="s">
        <v>705</v>
      </c>
      <c r="V412" s="143" t="s">
        <v>935</v>
      </c>
      <c r="W412" s="161" t="s">
        <v>937</v>
      </c>
      <c r="X412" s="156"/>
    </row>
    <row r="413" spans="1:26" s="73" customFormat="1" ht="15.6" hidden="1" customHeight="1">
      <c r="A413" s="142"/>
      <c r="B413" s="165" t="s">
        <v>580</v>
      </c>
      <c r="C413" s="143" t="s">
        <v>56</v>
      </c>
      <c r="D413" s="144" t="s">
        <v>581</v>
      </c>
      <c r="E413" s="145"/>
      <c r="F413" s="144" t="s">
        <v>107</v>
      </c>
      <c r="G413" s="146" t="s">
        <v>59</v>
      </c>
      <c r="H413" s="157">
        <v>5.7</v>
      </c>
      <c r="I413" s="158">
        <f>H413*$O$8</f>
        <v>570.25707</v>
      </c>
      <c r="J413" s="149">
        <v>25</v>
      </c>
      <c r="K413" s="146" t="s">
        <v>982</v>
      </c>
      <c r="L413" s="150"/>
      <c r="M413" s="151" t="str">
        <f>IF(L413="","-",L413/J413)</f>
        <v>-</v>
      </c>
      <c r="N413" s="152">
        <f>H413*L413</f>
        <v>0</v>
      </c>
      <c r="O413" s="152">
        <v>0</v>
      </c>
      <c r="P413" s="153">
        <f t="shared" si="27"/>
        <v>0</v>
      </c>
      <c r="Q413" s="154">
        <f>L413*I413</f>
        <v>0</v>
      </c>
      <c r="R413" s="154">
        <v>0</v>
      </c>
      <c r="S413" s="155">
        <f t="shared" si="28"/>
        <v>0</v>
      </c>
      <c r="T413" s="160" t="s">
        <v>959</v>
      </c>
      <c r="U413" s="143" t="s">
        <v>712</v>
      </c>
      <c r="V413" s="143" t="s">
        <v>754</v>
      </c>
      <c r="W413" s="161" t="s">
        <v>938</v>
      </c>
      <c r="X413" s="156"/>
    </row>
    <row r="414" spans="1:26" s="73" customFormat="1" ht="15.6" customHeight="1">
      <c r="A414" s="50"/>
      <c r="B414" s="217" t="s">
        <v>582</v>
      </c>
      <c r="C414" s="56" t="s">
        <v>64</v>
      </c>
      <c r="D414" s="57" t="s">
        <v>583</v>
      </c>
      <c r="E414" s="58"/>
      <c r="F414" s="57" t="s">
        <v>107</v>
      </c>
      <c r="G414" s="59" t="s">
        <v>59</v>
      </c>
      <c r="H414" s="75">
        <f>I414/$O$8</f>
        <v>4.1981066538990914</v>
      </c>
      <c r="I414" s="76">
        <v>420</v>
      </c>
      <c r="J414" s="62">
        <v>16</v>
      </c>
      <c r="K414" s="168" t="s">
        <v>984</v>
      </c>
      <c r="L414" s="63"/>
      <c r="M414" s="64" t="str">
        <f>IF(L414="","-",L414/J414)</f>
        <v>-</v>
      </c>
      <c r="N414" s="65">
        <f>H414*L414</f>
        <v>0</v>
      </c>
      <c r="O414" s="65">
        <v>0</v>
      </c>
      <c r="P414" s="66">
        <f t="shared" si="27"/>
        <v>0</v>
      </c>
      <c r="Q414" s="67">
        <f>L414*I414</f>
        <v>0</v>
      </c>
      <c r="R414" s="67">
        <v>0</v>
      </c>
      <c r="S414" s="68">
        <f t="shared" si="28"/>
        <v>0</v>
      </c>
      <c r="T414" s="69">
        <v>5</v>
      </c>
      <c r="U414" s="56" t="s">
        <v>712</v>
      </c>
      <c r="V414" s="56" t="s">
        <v>939</v>
      </c>
      <c r="W414" s="70" t="s">
        <v>940</v>
      </c>
      <c r="X414" s="71"/>
      <c r="Y414" s="72"/>
      <c r="Z414" s="72"/>
    </row>
    <row r="415" spans="1:26" s="73" customFormat="1" ht="15.6" customHeight="1">
      <c r="A415" s="50"/>
      <c r="B415" s="217" t="s">
        <v>967</v>
      </c>
      <c r="C415" s="56" t="s">
        <v>56</v>
      </c>
      <c r="D415" s="57" t="s">
        <v>968</v>
      </c>
      <c r="E415" s="77"/>
      <c r="F415" s="57" t="s">
        <v>65</v>
      </c>
      <c r="G415" s="59" t="s">
        <v>59</v>
      </c>
      <c r="H415" s="60">
        <v>5.35</v>
      </c>
      <c r="I415" s="61">
        <f>H415*$O$8</f>
        <v>535.24128499999995</v>
      </c>
      <c r="J415" s="62">
        <v>24</v>
      </c>
      <c r="K415" s="166" t="s">
        <v>985</v>
      </c>
      <c r="L415" s="63"/>
      <c r="M415" s="64" t="str">
        <f>IF(L415="","-",L415/J415)</f>
        <v>-</v>
      </c>
      <c r="N415" s="65">
        <f>H415*L415</f>
        <v>0</v>
      </c>
      <c r="O415" s="65">
        <v>0</v>
      </c>
      <c r="P415" s="66">
        <f t="shared" si="27"/>
        <v>0</v>
      </c>
      <c r="Q415" s="67">
        <f>L415*I415</f>
        <v>0</v>
      </c>
      <c r="R415" s="67">
        <v>0</v>
      </c>
      <c r="S415" s="68">
        <f t="shared" si="28"/>
        <v>0</v>
      </c>
      <c r="T415" s="69"/>
      <c r="U415" s="56"/>
      <c r="V415" s="56"/>
      <c r="W415" s="70"/>
      <c r="X415" s="71"/>
      <c r="Y415" s="72"/>
      <c r="Z415" s="72"/>
    </row>
    <row r="416" spans="1:26" s="73" customFormat="1" ht="15.6" hidden="1" customHeight="1">
      <c r="A416" s="142"/>
      <c r="B416" s="165" t="s">
        <v>584</v>
      </c>
      <c r="C416" s="143" t="s">
        <v>56</v>
      </c>
      <c r="D416" s="144" t="s">
        <v>585</v>
      </c>
      <c r="E416" s="145"/>
      <c r="F416" s="144" t="s">
        <v>107</v>
      </c>
      <c r="G416" s="146" t="s">
        <v>59</v>
      </c>
      <c r="H416" s="157">
        <v>5.35</v>
      </c>
      <c r="I416" s="158">
        <f>H416*$O$8</f>
        <v>535.24128499999995</v>
      </c>
      <c r="J416" s="149">
        <v>25</v>
      </c>
      <c r="K416" s="146" t="s">
        <v>982</v>
      </c>
      <c r="L416" s="150"/>
      <c r="M416" s="151" t="str">
        <f>IF(L416="","-",L416/J416)</f>
        <v>-</v>
      </c>
      <c r="N416" s="152">
        <f>H416*L416</f>
        <v>0</v>
      </c>
      <c r="O416" s="152">
        <v>0</v>
      </c>
      <c r="P416" s="153">
        <f t="shared" si="27"/>
        <v>0</v>
      </c>
      <c r="Q416" s="154">
        <f>L416*I416</f>
        <v>0</v>
      </c>
      <c r="R416" s="154">
        <v>0</v>
      </c>
      <c r="S416" s="155">
        <f t="shared" si="28"/>
        <v>0</v>
      </c>
      <c r="T416" s="160" t="s">
        <v>965</v>
      </c>
      <c r="U416" s="143" t="s">
        <v>941</v>
      </c>
      <c r="V416" s="143" t="s">
        <v>942</v>
      </c>
      <c r="W416" s="161" t="s">
        <v>943</v>
      </c>
      <c r="X416" s="156"/>
    </row>
    <row r="417" spans="1:26" s="73" customFormat="1" ht="15.6" hidden="1" customHeight="1">
      <c r="A417" s="142"/>
      <c r="B417" s="165" t="s">
        <v>586</v>
      </c>
      <c r="C417" s="143" t="s">
        <v>64</v>
      </c>
      <c r="D417" s="144" t="s">
        <v>587</v>
      </c>
      <c r="E417" s="145"/>
      <c r="F417" s="144" t="s">
        <v>107</v>
      </c>
      <c r="G417" s="146" t="s">
        <v>59</v>
      </c>
      <c r="H417" s="147">
        <f>I417/$O$8</f>
        <v>3.9882013212041367</v>
      </c>
      <c r="I417" s="148">
        <v>399</v>
      </c>
      <c r="J417" s="149">
        <v>16</v>
      </c>
      <c r="K417" s="146" t="s">
        <v>982</v>
      </c>
      <c r="L417" s="150"/>
      <c r="M417" s="151" t="str">
        <f>IF(L417="","-",L417/J417)</f>
        <v>-</v>
      </c>
      <c r="N417" s="152">
        <f>H417*L417</f>
        <v>0</v>
      </c>
      <c r="O417" s="152">
        <v>0</v>
      </c>
      <c r="P417" s="153">
        <f t="shared" si="27"/>
        <v>0</v>
      </c>
      <c r="Q417" s="154">
        <f>L417*I417</f>
        <v>0</v>
      </c>
      <c r="R417" s="154">
        <v>0</v>
      </c>
      <c r="S417" s="155">
        <f t="shared" si="28"/>
        <v>0</v>
      </c>
      <c r="T417" s="160">
        <v>5</v>
      </c>
      <c r="U417" s="143" t="s">
        <v>712</v>
      </c>
      <c r="V417" s="143" t="s">
        <v>944</v>
      </c>
      <c r="W417" s="161" t="s">
        <v>945</v>
      </c>
      <c r="X417" s="156"/>
    </row>
    <row r="418" spans="1:26" s="73" customFormat="1" ht="15.6" hidden="1" customHeight="1">
      <c r="A418" s="142"/>
      <c r="B418" s="165" t="s">
        <v>588</v>
      </c>
      <c r="C418" s="143" t="s">
        <v>64</v>
      </c>
      <c r="D418" s="144" t="s">
        <v>589</v>
      </c>
      <c r="E418" s="145"/>
      <c r="F418" s="144" t="s">
        <v>107</v>
      </c>
      <c r="G418" s="146" t="s">
        <v>59</v>
      </c>
      <c r="H418" s="147">
        <f>I418/$O$8</f>
        <v>3.9882013212041367</v>
      </c>
      <c r="I418" s="148">
        <v>399</v>
      </c>
      <c r="J418" s="149">
        <v>16</v>
      </c>
      <c r="K418" s="146" t="s">
        <v>982</v>
      </c>
      <c r="L418" s="150"/>
      <c r="M418" s="151" t="str">
        <f>IF(L418="","-",L418/J418)</f>
        <v>-</v>
      </c>
      <c r="N418" s="152">
        <f>H418*L418</f>
        <v>0</v>
      </c>
      <c r="O418" s="152">
        <v>0</v>
      </c>
      <c r="P418" s="153">
        <f t="shared" si="27"/>
        <v>0</v>
      </c>
      <c r="Q418" s="154">
        <f>L418*I418</f>
        <v>0</v>
      </c>
      <c r="R418" s="154">
        <v>0</v>
      </c>
      <c r="S418" s="155">
        <f t="shared" si="28"/>
        <v>0</v>
      </c>
      <c r="T418" s="160">
        <v>6</v>
      </c>
      <c r="U418" s="143" t="s">
        <v>763</v>
      </c>
      <c r="V418" s="143" t="s">
        <v>695</v>
      </c>
      <c r="W418" s="161" t="s">
        <v>946</v>
      </c>
      <c r="X418" s="156"/>
    </row>
    <row r="419" spans="1:26" s="73" customFormat="1" ht="15.6" customHeight="1">
      <c r="A419" s="50"/>
      <c r="B419" s="217" t="s">
        <v>590</v>
      </c>
      <c r="C419" s="56" t="s">
        <v>64</v>
      </c>
      <c r="D419" s="57" t="s">
        <v>591</v>
      </c>
      <c r="E419" s="58"/>
      <c r="F419" s="57" t="s">
        <v>107</v>
      </c>
      <c r="G419" s="59" t="s">
        <v>59</v>
      </c>
      <c r="H419" s="75">
        <f>I419/$O$8</f>
        <v>3.9882013212041367</v>
      </c>
      <c r="I419" s="76">
        <v>399</v>
      </c>
      <c r="J419" s="62">
        <v>16</v>
      </c>
      <c r="K419" s="168" t="s">
        <v>984</v>
      </c>
      <c r="L419" s="63"/>
      <c r="M419" s="64" t="str">
        <f>IF(L419="","-",L419/J419)</f>
        <v>-</v>
      </c>
      <c r="N419" s="65">
        <f>H419*L419</f>
        <v>0</v>
      </c>
      <c r="O419" s="65">
        <v>0</v>
      </c>
      <c r="P419" s="66">
        <f t="shared" si="27"/>
        <v>0</v>
      </c>
      <c r="Q419" s="67">
        <f>L419*I419</f>
        <v>0</v>
      </c>
      <c r="R419" s="67">
        <v>0</v>
      </c>
      <c r="S419" s="68">
        <f t="shared" si="28"/>
        <v>0</v>
      </c>
      <c r="T419" s="69">
        <v>6</v>
      </c>
      <c r="U419" s="56" t="s">
        <v>705</v>
      </c>
      <c r="V419" s="56" t="s">
        <v>947</v>
      </c>
      <c r="W419" s="70" t="s">
        <v>948</v>
      </c>
      <c r="X419" s="71"/>
      <c r="Y419" s="72"/>
      <c r="Z419" s="72"/>
    </row>
    <row r="420" spans="1:26" s="73" customFormat="1" ht="15.6" hidden="1" customHeight="1">
      <c r="A420" s="142"/>
      <c r="B420" s="165" t="s">
        <v>592</v>
      </c>
      <c r="C420" s="143" t="s">
        <v>56</v>
      </c>
      <c r="D420" s="144" t="s">
        <v>593</v>
      </c>
      <c r="E420" s="145" t="s">
        <v>95</v>
      </c>
      <c r="F420" s="144" t="s">
        <v>62</v>
      </c>
      <c r="G420" s="146" t="s">
        <v>59</v>
      </c>
      <c r="H420" s="157">
        <v>4.97</v>
      </c>
      <c r="I420" s="158">
        <f t="shared" ref="I420:I426" si="32">H420*$O$8</f>
        <v>497.22414700000002</v>
      </c>
      <c r="J420" s="149">
        <v>25</v>
      </c>
      <c r="K420" s="146" t="s">
        <v>982</v>
      </c>
      <c r="L420" s="150"/>
      <c r="M420" s="151" t="str">
        <f t="shared" si="29"/>
        <v>-</v>
      </c>
      <c r="N420" s="152">
        <f>H420*L420</f>
        <v>0</v>
      </c>
      <c r="O420" s="152">
        <f>IF(L420&lt;50,H420*L420*0.05,0)</f>
        <v>0</v>
      </c>
      <c r="P420" s="153">
        <f t="shared" si="27"/>
        <v>0</v>
      </c>
      <c r="Q420" s="154">
        <f>L420*I420</f>
        <v>0</v>
      </c>
      <c r="R420" s="154">
        <f>IF(L420&lt;50,I420*L420*0.05,0)</f>
        <v>0</v>
      </c>
      <c r="S420" s="155">
        <f t="shared" si="28"/>
        <v>0</v>
      </c>
      <c r="T420" s="160"/>
      <c r="U420" s="143"/>
      <c r="V420" s="143"/>
      <c r="W420" s="161" t="s">
        <v>949</v>
      </c>
      <c r="X420" s="156"/>
    </row>
    <row r="421" spans="1:26" s="73" customFormat="1" ht="15.6" hidden="1" customHeight="1">
      <c r="A421" s="142"/>
      <c r="B421" s="165" t="s">
        <v>594</v>
      </c>
      <c r="C421" s="143" t="s">
        <v>56</v>
      </c>
      <c r="D421" s="144" t="s">
        <v>593</v>
      </c>
      <c r="E421" s="145" t="s">
        <v>95</v>
      </c>
      <c r="F421" s="144" t="s">
        <v>90</v>
      </c>
      <c r="G421" s="146" t="s">
        <v>59</v>
      </c>
      <c r="H421" s="157">
        <v>5.85</v>
      </c>
      <c r="I421" s="158">
        <f t="shared" si="32"/>
        <v>585.26383499999997</v>
      </c>
      <c r="J421" s="149">
        <v>25</v>
      </c>
      <c r="K421" s="146" t="s">
        <v>982</v>
      </c>
      <c r="L421" s="150"/>
      <c r="M421" s="151" t="str">
        <f t="shared" si="29"/>
        <v>-</v>
      </c>
      <c r="N421" s="152">
        <f>H421*L421</f>
        <v>0</v>
      </c>
      <c r="O421" s="152">
        <f>IF(L421&lt;50,H421*L421*0.05,0)</f>
        <v>0</v>
      </c>
      <c r="P421" s="153">
        <f t="shared" si="27"/>
        <v>0</v>
      </c>
      <c r="Q421" s="154">
        <f>L421*I421</f>
        <v>0</v>
      </c>
      <c r="R421" s="154">
        <f>IF(L421&lt;50,I421*L421*0.05,0)</f>
        <v>0</v>
      </c>
      <c r="S421" s="155">
        <f t="shared" si="28"/>
        <v>0</v>
      </c>
      <c r="T421" s="160"/>
      <c r="U421" s="143"/>
      <c r="V421" s="143"/>
      <c r="W421" s="161" t="s">
        <v>949</v>
      </c>
      <c r="X421" s="156"/>
    </row>
    <row r="422" spans="1:26" s="73" customFormat="1" ht="15.6" hidden="1" customHeight="1">
      <c r="A422" s="142"/>
      <c r="B422" s="165" t="s">
        <v>595</v>
      </c>
      <c r="C422" s="143" t="s">
        <v>56</v>
      </c>
      <c r="D422" s="144" t="s">
        <v>593</v>
      </c>
      <c r="E422" s="145" t="s">
        <v>95</v>
      </c>
      <c r="F422" s="144" t="s">
        <v>107</v>
      </c>
      <c r="G422" s="146" t="s">
        <v>59</v>
      </c>
      <c r="H422" s="157">
        <v>5.35</v>
      </c>
      <c r="I422" s="158">
        <f t="shared" si="32"/>
        <v>535.24128499999995</v>
      </c>
      <c r="J422" s="149">
        <v>25</v>
      </c>
      <c r="K422" s="146" t="s">
        <v>982</v>
      </c>
      <c r="L422" s="150"/>
      <c r="M422" s="151" t="str">
        <f>IF(L422="","-",L422/J422)</f>
        <v>-</v>
      </c>
      <c r="N422" s="152">
        <f>H422*L422</f>
        <v>0</v>
      </c>
      <c r="O422" s="152">
        <v>0</v>
      </c>
      <c r="P422" s="153">
        <f t="shared" si="27"/>
        <v>0</v>
      </c>
      <c r="Q422" s="154">
        <f>L422*I422</f>
        <v>0</v>
      </c>
      <c r="R422" s="154">
        <v>0</v>
      </c>
      <c r="S422" s="155">
        <f t="shared" si="28"/>
        <v>0</v>
      </c>
      <c r="T422" s="160"/>
      <c r="U422" s="143"/>
      <c r="V422" s="143"/>
      <c r="W422" s="161" t="s">
        <v>949</v>
      </c>
      <c r="X422" s="156"/>
    </row>
    <row r="423" spans="1:26" s="73" customFormat="1" ht="15.6" customHeight="1">
      <c r="A423" s="50"/>
      <c r="B423" s="217" t="s">
        <v>596</v>
      </c>
      <c r="C423" s="56" t="s">
        <v>56</v>
      </c>
      <c r="D423" s="57" t="s">
        <v>597</v>
      </c>
      <c r="E423" s="78" t="s">
        <v>95</v>
      </c>
      <c r="F423" s="57" t="s">
        <v>90</v>
      </c>
      <c r="G423" s="59" t="s">
        <v>59</v>
      </c>
      <c r="H423" s="60">
        <v>5.85</v>
      </c>
      <c r="I423" s="61">
        <f t="shared" si="32"/>
        <v>585.26383499999997</v>
      </c>
      <c r="J423" s="62">
        <v>25</v>
      </c>
      <c r="K423" s="167" t="s">
        <v>983</v>
      </c>
      <c r="L423" s="63"/>
      <c r="M423" s="64" t="str">
        <f t="shared" si="29"/>
        <v>-</v>
      </c>
      <c r="N423" s="65">
        <f>H423*L423</f>
        <v>0</v>
      </c>
      <c r="O423" s="65">
        <f>IF(L423&lt;50,H423*L423*0.05,0)</f>
        <v>0</v>
      </c>
      <c r="P423" s="66">
        <f t="shared" si="27"/>
        <v>0</v>
      </c>
      <c r="Q423" s="67">
        <f>L423*I423</f>
        <v>0</v>
      </c>
      <c r="R423" s="67">
        <f>IF(L423&lt;50,I423*L423*0.05,0)</f>
        <v>0</v>
      </c>
      <c r="S423" s="68">
        <f t="shared" si="28"/>
        <v>0</v>
      </c>
      <c r="T423" s="69"/>
      <c r="U423" s="56"/>
      <c r="V423" s="56"/>
      <c r="W423" s="70" t="s">
        <v>949</v>
      </c>
      <c r="X423" s="71"/>
      <c r="Y423" s="72"/>
      <c r="Z423" s="72"/>
    </row>
    <row r="424" spans="1:26" s="73" customFormat="1" ht="15.6" hidden="1" customHeight="1">
      <c r="A424" s="142"/>
      <c r="B424" s="165" t="s">
        <v>598</v>
      </c>
      <c r="C424" s="143" t="s">
        <v>56</v>
      </c>
      <c r="D424" s="144" t="s">
        <v>599</v>
      </c>
      <c r="E424" s="145" t="s">
        <v>95</v>
      </c>
      <c r="F424" s="144" t="s">
        <v>107</v>
      </c>
      <c r="G424" s="146" t="s">
        <v>59</v>
      </c>
      <c r="H424" s="157">
        <v>5.35</v>
      </c>
      <c r="I424" s="158">
        <f t="shared" si="32"/>
        <v>535.24128499999995</v>
      </c>
      <c r="J424" s="149">
        <v>25</v>
      </c>
      <c r="K424" s="146" t="s">
        <v>982</v>
      </c>
      <c r="L424" s="150"/>
      <c r="M424" s="151" t="str">
        <f>IF(L424="","-",L424/J424)</f>
        <v>-</v>
      </c>
      <c r="N424" s="152">
        <f>H424*L424</f>
        <v>0</v>
      </c>
      <c r="O424" s="152">
        <v>0</v>
      </c>
      <c r="P424" s="153">
        <f t="shared" si="27"/>
        <v>0</v>
      </c>
      <c r="Q424" s="154">
        <f>L424*I424</f>
        <v>0</v>
      </c>
      <c r="R424" s="154">
        <v>0</v>
      </c>
      <c r="S424" s="155">
        <f t="shared" si="28"/>
        <v>0</v>
      </c>
      <c r="T424" s="160"/>
      <c r="U424" s="143"/>
      <c r="V424" s="143"/>
      <c r="W424" s="161" t="s">
        <v>949</v>
      </c>
      <c r="X424" s="156"/>
    </row>
    <row r="425" spans="1:26" s="73" customFormat="1" ht="15.6" customHeight="1">
      <c r="A425" s="50"/>
      <c r="B425" s="217" t="s">
        <v>600</v>
      </c>
      <c r="C425" s="56" t="s">
        <v>56</v>
      </c>
      <c r="D425" s="57" t="s">
        <v>601</v>
      </c>
      <c r="E425" s="58"/>
      <c r="F425" s="57" t="s">
        <v>62</v>
      </c>
      <c r="G425" s="59" t="s">
        <v>59</v>
      </c>
      <c r="H425" s="60">
        <v>4.18</v>
      </c>
      <c r="I425" s="61">
        <f t="shared" si="32"/>
        <v>418.18851799999999</v>
      </c>
      <c r="J425" s="62">
        <v>25</v>
      </c>
      <c r="K425" s="167" t="s">
        <v>983</v>
      </c>
      <c r="L425" s="63"/>
      <c r="M425" s="64" t="str">
        <f t="shared" si="29"/>
        <v>-</v>
      </c>
      <c r="N425" s="65">
        <f>H425*L425</f>
        <v>0</v>
      </c>
      <c r="O425" s="65">
        <f>IF(L425&lt;50,H425*L425*0.05,0)</f>
        <v>0</v>
      </c>
      <c r="P425" s="66">
        <f t="shared" si="27"/>
        <v>0</v>
      </c>
      <c r="Q425" s="67">
        <f>L425*I425</f>
        <v>0</v>
      </c>
      <c r="R425" s="67">
        <f>IF(L425&lt;50,I425*L425*0.05,0)</f>
        <v>0</v>
      </c>
      <c r="S425" s="68">
        <f t="shared" si="28"/>
        <v>0</v>
      </c>
      <c r="T425" s="69">
        <v>5</v>
      </c>
      <c r="U425" s="56" t="s">
        <v>694</v>
      </c>
      <c r="V425" s="56" t="s">
        <v>950</v>
      </c>
      <c r="W425" s="70" t="s">
        <v>951</v>
      </c>
      <c r="X425" s="71"/>
      <c r="Y425" s="72"/>
      <c r="Z425" s="72"/>
    </row>
    <row r="426" spans="1:26" s="73" customFormat="1" ht="15.6" customHeight="1">
      <c r="A426" s="50"/>
      <c r="B426" s="217" t="s">
        <v>602</v>
      </c>
      <c r="C426" s="56" t="s">
        <v>56</v>
      </c>
      <c r="D426" s="57" t="s">
        <v>601</v>
      </c>
      <c r="E426" s="58"/>
      <c r="F426" s="57" t="s">
        <v>90</v>
      </c>
      <c r="G426" s="59" t="s">
        <v>59</v>
      </c>
      <c r="H426" s="60">
        <v>5.25</v>
      </c>
      <c r="I426" s="61">
        <f t="shared" si="32"/>
        <v>525.23677500000008</v>
      </c>
      <c r="J426" s="62">
        <v>25</v>
      </c>
      <c r="K426" s="166" t="s">
        <v>985</v>
      </c>
      <c r="L426" s="63"/>
      <c r="M426" s="64" t="str">
        <f t="shared" si="29"/>
        <v>-</v>
      </c>
      <c r="N426" s="65">
        <f>H426*L426</f>
        <v>0</v>
      </c>
      <c r="O426" s="65">
        <f>IF(L426&lt;50,H426*L426*0.05,0)</f>
        <v>0</v>
      </c>
      <c r="P426" s="66">
        <f t="shared" si="27"/>
        <v>0</v>
      </c>
      <c r="Q426" s="67">
        <f>L426*I426</f>
        <v>0</v>
      </c>
      <c r="R426" s="67">
        <f>IF(L426&lt;50,I426*L426*0.05,0)</f>
        <v>0</v>
      </c>
      <c r="S426" s="68">
        <f t="shared" si="28"/>
        <v>0</v>
      </c>
      <c r="T426" s="69">
        <v>5</v>
      </c>
      <c r="U426" s="56" t="s">
        <v>694</v>
      </c>
      <c r="V426" s="56" t="s">
        <v>950</v>
      </c>
      <c r="W426" s="70" t="s">
        <v>951</v>
      </c>
      <c r="X426" s="71"/>
      <c r="Y426" s="72"/>
      <c r="Z426" s="72"/>
    </row>
    <row r="427" spans="1:26" s="73" customFormat="1" ht="15.6" hidden="1" customHeight="1">
      <c r="A427" s="142"/>
      <c r="B427" s="165" t="s">
        <v>603</v>
      </c>
      <c r="C427" s="143" t="s">
        <v>64</v>
      </c>
      <c r="D427" s="144" t="s">
        <v>601</v>
      </c>
      <c r="E427" s="145"/>
      <c r="F427" s="144" t="s">
        <v>107</v>
      </c>
      <c r="G427" s="146" t="s">
        <v>59</v>
      </c>
      <c r="H427" s="147">
        <f>I427/$O$8</f>
        <v>3.9882013212041367</v>
      </c>
      <c r="I427" s="148">
        <v>399</v>
      </c>
      <c r="J427" s="149">
        <v>16</v>
      </c>
      <c r="K427" s="146" t="s">
        <v>982</v>
      </c>
      <c r="L427" s="150"/>
      <c r="M427" s="151" t="str">
        <f>IF(L427="","-",L427/J427)</f>
        <v>-</v>
      </c>
      <c r="N427" s="152">
        <f>H427*L427</f>
        <v>0</v>
      </c>
      <c r="O427" s="152">
        <v>0</v>
      </c>
      <c r="P427" s="153">
        <f t="shared" si="27"/>
        <v>0</v>
      </c>
      <c r="Q427" s="154">
        <f>L427*I427</f>
        <v>0</v>
      </c>
      <c r="R427" s="154">
        <v>0</v>
      </c>
      <c r="S427" s="155">
        <f t="shared" si="28"/>
        <v>0</v>
      </c>
      <c r="T427" s="160">
        <v>5</v>
      </c>
      <c r="U427" s="143" t="s">
        <v>694</v>
      </c>
      <c r="V427" s="143" t="s">
        <v>950</v>
      </c>
      <c r="W427" s="161" t="s">
        <v>951</v>
      </c>
      <c r="X427" s="156"/>
    </row>
    <row r="428" spans="1:26" s="73" customFormat="1" ht="15.6" customHeight="1">
      <c r="A428" s="50"/>
      <c r="B428" s="217" t="s">
        <v>604</v>
      </c>
      <c r="C428" s="56" t="s">
        <v>64</v>
      </c>
      <c r="D428" s="57" t="s">
        <v>605</v>
      </c>
      <c r="E428" s="58"/>
      <c r="F428" s="57" t="s">
        <v>65</v>
      </c>
      <c r="G428" s="59" t="s">
        <v>59</v>
      </c>
      <c r="H428" s="75">
        <f>I428/$O$8</f>
        <v>2.1890127552473833</v>
      </c>
      <c r="I428" s="76">
        <v>219</v>
      </c>
      <c r="J428" s="62">
        <v>24</v>
      </c>
      <c r="K428" s="167" t="s">
        <v>983</v>
      </c>
      <c r="L428" s="63"/>
      <c r="M428" s="64" t="str">
        <f>IF(L428="","-",L428/J428)</f>
        <v>-</v>
      </c>
      <c r="N428" s="65">
        <f>H428*L428</f>
        <v>0</v>
      </c>
      <c r="O428" s="65">
        <v>0</v>
      </c>
      <c r="P428" s="66">
        <f t="shared" si="27"/>
        <v>0</v>
      </c>
      <c r="Q428" s="67">
        <f>L428*I428</f>
        <v>0</v>
      </c>
      <c r="R428" s="67">
        <v>0</v>
      </c>
      <c r="S428" s="68">
        <f t="shared" si="28"/>
        <v>0</v>
      </c>
      <c r="T428" s="69">
        <v>6</v>
      </c>
      <c r="U428" s="56" t="s">
        <v>763</v>
      </c>
      <c r="V428" s="56" t="s">
        <v>952</v>
      </c>
      <c r="W428" s="70" t="s">
        <v>953</v>
      </c>
      <c r="X428" s="71"/>
      <c r="Y428" s="72"/>
      <c r="Z428" s="72"/>
    </row>
    <row r="429" spans="1:26" s="73" customFormat="1" ht="15.6" hidden="1" customHeight="1">
      <c r="A429" s="142"/>
      <c r="B429" s="218" t="s">
        <v>606</v>
      </c>
      <c r="C429" s="143" t="s">
        <v>64</v>
      </c>
      <c r="D429" s="144" t="s">
        <v>607</v>
      </c>
      <c r="E429" s="145"/>
      <c r="F429" s="144" t="s">
        <v>107</v>
      </c>
      <c r="G429" s="146" t="s">
        <v>59</v>
      </c>
      <c r="H429" s="147">
        <f>I429/$O$8</f>
        <v>3.9882013212041367</v>
      </c>
      <c r="I429" s="148">
        <v>399</v>
      </c>
      <c r="J429" s="149">
        <v>16</v>
      </c>
      <c r="K429" s="146" t="s">
        <v>982</v>
      </c>
      <c r="L429" s="150"/>
      <c r="M429" s="151" t="str">
        <f>IF(L429="","-",L429/J429)</f>
        <v>-</v>
      </c>
      <c r="N429" s="152">
        <f>H429*L429</f>
        <v>0</v>
      </c>
      <c r="O429" s="152">
        <v>0</v>
      </c>
      <c r="P429" s="153">
        <f t="shared" si="27"/>
        <v>0</v>
      </c>
      <c r="Q429" s="154">
        <f>L429*I429</f>
        <v>0</v>
      </c>
      <c r="R429" s="154">
        <v>0</v>
      </c>
      <c r="S429" s="155">
        <f t="shared" si="28"/>
        <v>0</v>
      </c>
      <c r="T429" s="160" t="s">
        <v>959</v>
      </c>
      <c r="U429" s="143" t="s">
        <v>705</v>
      </c>
      <c r="V429" s="143" t="s">
        <v>954</v>
      </c>
      <c r="W429" s="161" t="s">
        <v>955</v>
      </c>
      <c r="X429" s="156"/>
    </row>
    <row r="430" spans="1:26" ht="15" customHeight="1">
      <c r="A430" s="7"/>
      <c r="B430" s="80" t="s">
        <v>608</v>
      </c>
      <c r="C430" s="81"/>
      <c r="D430" s="82" t="s">
        <v>609</v>
      </c>
      <c r="E430" s="82"/>
      <c r="F430" s="82"/>
      <c r="G430" s="83"/>
      <c r="H430" s="84"/>
      <c r="I430" s="84"/>
      <c r="J430" s="85"/>
      <c r="K430" s="83"/>
      <c r="L430" s="86">
        <f>ROUNDUP(SUMIF(J29:J429,"40",M29:M429)+SUMIFS(M29:M429,F29:F429,"P12*",J29:J429,"25"),0)</f>
        <v>0</v>
      </c>
      <c r="M430" s="87"/>
      <c r="N430" s="86"/>
      <c r="O430" s="88"/>
      <c r="P430" s="89"/>
      <c r="Q430" s="89"/>
      <c r="R430" s="89"/>
      <c r="S430" s="89"/>
      <c r="T430" s="89"/>
      <c r="U430" s="89"/>
      <c r="V430" s="89"/>
      <c r="W430" s="89"/>
      <c r="X430" s="90" t="s">
        <v>54</v>
      </c>
    </row>
    <row r="431" spans="1:26" ht="15" customHeight="1">
      <c r="A431" s="7"/>
      <c r="B431" s="80" t="s">
        <v>610</v>
      </c>
      <c r="C431" s="81"/>
      <c r="D431" s="82" t="s">
        <v>611</v>
      </c>
      <c r="E431" s="82"/>
      <c r="F431" s="82"/>
      <c r="G431" s="83"/>
      <c r="H431" s="84"/>
      <c r="I431" s="84"/>
      <c r="J431" s="85"/>
      <c r="K431" s="83"/>
      <c r="L431" s="86">
        <f>ROUNDUP(SUMIFS(M29:M429,F29:F429,"P12*",J29:J429,"16"),0)+ROUNDUP(SUMIFS(M29:M429,F29:F429,"P*",J29:J429,"24"),0)+ROUNDUP(SUMIFS(M29:M429,F29:F429,"MP*"),0)+ROUNDUP(SUMIFS(M29:M429,F29:F429,"P8*"),0)</f>
        <v>0</v>
      </c>
      <c r="M431" s="87"/>
      <c r="N431" s="86"/>
      <c r="O431" s="88"/>
      <c r="P431" s="89"/>
      <c r="Q431" s="89"/>
      <c r="R431" s="89"/>
      <c r="S431" s="89"/>
      <c r="T431" s="89"/>
      <c r="U431" s="89"/>
      <c r="V431" s="89"/>
      <c r="W431" s="89"/>
      <c r="X431" s="90" t="s">
        <v>54</v>
      </c>
    </row>
    <row r="432" spans="1:26" ht="15" customHeight="1">
      <c r="A432" s="7"/>
      <c r="B432" s="80" t="s">
        <v>612</v>
      </c>
      <c r="C432" s="81"/>
      <c r="D432" s="82" t="s">
        <v>613</v>
      </c>
      <c r="E432" s="82"/>
      <c r="F432" s="82"/>
      <c r="G432" s="83"/>
      <c r="H432" s="84"/>
      <c r="I432" s="84"/>
      <c r="J432" s="85"/>
      <c r="K432" s="83"/>
      <c r="L432" s="86">
        <f>ROUNDUP(SUMIFS(M29:M429,F29:F429,"ОКС*"),0)</f>
        <v>0</v>
      </c>
      <c r="M432" s="87"/>
      <c r="N432" s="86"/>
      <c r="O432" s="88"/>
      <c r="P432" s="89"/>
      <c r="Q432" s="89"/>
      <c r="R432" s="89"/>
      <c r="S432" s="89"/>
      <c r="T432" s="89"/>
      <c r="U432" s="89"/>
      <c r="V432" s="89"/>
      <c r="W432" s="89"/>
      <c r="X432" s="90" t="s">
        <v>54</v>
      </c>
    </row>
    <row r="433" spans="1:25" ht="16.5" customHeight="1">
      <c r="A433" s="7"/>
      <c r="B433" s="80" t="s">
        <v>614</v>
      </c>
      <c r="C433" s="81"/>
      <c r="D433" s="82" t="s">
        <v>615</v>
      </c>
      <c r="E433" s="82"/>
      <c r="F433" s="82"/>
      <c r="G433" s="83"/>
      <c r="H433" s="84"/>
      <c r="I433" s="84"/>
      <c r="J433" s="85"/>
      <c r="K433" s="83"/>
      <c r="L433" s="86">
        <f>ROUNDUP(IF((L430+L431+L432*4)&gt;=6,(L430+L431+L432*4)/25,0),0)</f>
        <v>0</v>
      </c>
      <c r="M433" s="87"/>
      <c r="N433" s="86"/>
      <c r="O433" s="88"/>
      <c r="P433" s="89"/>
      <c r="Q433" s="89"/>
      <c r="R433" s="89"/>
      <c r="S433" s="89"/>
      <c r="T433" s="89"/>
      <c r="U433" s="89"/>
      <c r="V433" s="89"/>
      <c r="W433" s="89"/>
      <c r="X433" s="90" t="s">
        <v>54</v>
      </c>
    </row>
    <row r="434" spans="1:25" s="95" customFormat="1" ht="15.6" customHeight="1">
      <c r="A434" s="7"/>
      <c r="B434" s="80" t="s">
        <v>616</v>
      </c>
      <c r="C434" s="81"/>
      <c r="D434" s="82" t="s">
        <v>617</v>
      </c>
      <c r="E434" s="82"/>
      <c r="F434" s="82"/>
      <c r="G434" s="83"/>
      <c r="H434" s="84"/>
      <c r="I434" s="91"/>
      <c r="J434" s="85"/>
      <c r="K434" s="83"/>
      <c r="L434" s="86">
        <f>IF(O10="Торф+пленка",SUM(L29:L328),0)</f>
        <v>0</v>
      </c>
      <c r="M434" s="87"/>
      <c r="N434" s="86"/>
      <c r="O434" s="88"/>
      <c r="P434" s="92">
        <f>O18</f>
        <v>0</v>
      </c>
      <c r="Q434" s="89"/>
      <c r="R434" s="89"/>
      <c r="S434" s="93">
        <f>Q18</f>
        <v>0</v>
      </c>
      <c r="T434" s="93"/>
      <c r="U434" s="89"/>
      <c r="V434" s="89"/>
      <c r="W434" s="89"/>
      <c r="X434" s="90" t="s">
        <v>54</v>
      </c>
      <c r="Y434" s="94"/>
    </row>
    <row r="435" spans="1:25" s="95" customFormat="1" ht="15.6" customHeight="1">
      <c r="E435" s="96"/>
      <c r="Y435" s="94"/>
    </row>
    <row r="436" spans="1:25" s="95" customFormat="1" ht="15.6" customHeight="1">
      <c r="D436" s="97" t="s">
        <v>618</v>
      </c>
      <c r="E436" s="98"/>
      <c r="F436" s="97"/>
      <c r="J436" s="26"/>
      <c r="K436" s="26"/>
      <c r="Y436" s="94"/>
    </row>
    <row r="437" spans="1:25" s="95" customFormat="1" ht="15.6" customHeight="1">
      <c r="D437" s="97" t="s">
        <v>619</v>
      </c>
      <c r="E437" s="97"/>
      <c r="F437" s="97"/>
      <c r="G437" s="95" t="s">
        <v>54</v>
      </c>
      <c r="J437" s="45"/>
      <c r="K437" s="45"/>
      <c r="M437" s="95" t="s">
        <v>54</v>
      </c>
      <c r="Y437" s="94"/>
    </row>
  </sheetData>
  <autoFilter ref="B28:Z434" xr:uid="{F4662638-DAF5-4B1D-9E12-784A40124203}">
    <filterColumn colId="0">
      <colorFilter dxfId="0" cellColor="0"/>
    </filterColumn>
  </autoFilter>
  <mergeCells count="35">
    <mergeCell ref="O10:P10"/>
    <mergeCell ref="Q10:S10"/>
    <mergeCell ref="S2:T4"/>
    <mergeCell ref="H5:L5"/>
    <mergeCell ref="O8:P8"/>
    <mergeCell ref="Q8:S8"/>
    <mergeCell ref="O9:P9"/>
    <mergeCell ref="O16:P16"/>
    <mergeCell ref="Q16:R16"/>
    <mergeCell ref="S16:V16"/>
    <mergeCell ref="O11:P11"/>
    <mergeCell ref="Q11:S11"/>
    <mergeCell ref="O12:P12"/>
    <mergeCell ref="Q12:S12"/>
    <mergeCell ref="O13:P13"/>
    <mergeCell ref="Q13:S13"/>
    <mergeCell ref="O14:P14"/>
    <mergeCell ref="Q14:R14"/>
    <mergeCell ref="O15:P15"/>
    <mergeCell ref="Q15:R15"/>
    <mergeCell ref="S15:V15"/>
    <mergeCell ref="O17:P17"/>
    <mergeCell ref="Q17:R17"/>
    <mergeCell ref="S17:V17"/>
    <mergeCell ref="O18:P18"/>
    <mergeCell ref="Q18:R18"/>
    <mergeCell ref="S18:V18"/>
    <mergeCell ref="D25:N25"/>
    <mergeCell ref="O19:R19"/>
    <mergeCell ref="S19:V19"/>
    <mergeCell ref="O20:P20"/>
    <mergeCell ref="Q20:R20"/>
    <mergeCell ref="S20:V20"/>
    <mergeCell ref="O21:R21"/>
    <mergeCell ref="S21:V21"/>
  </mergeCells>
  <phoneticPr fontId="81" type="noConversion"/>
  <conditionalFormatting sqref="A1:A1048576">
    <cfRule type="duplicateValues" dxfId="8" priority="6"/>
  </conditionalFormatting>
  <conditionalFormatting sqref="A1:B1048576">
    <cfRule type="duplicateValues" dxfId="7" priority="1"/>
  </conditionalFormatting>
  <conditionalFormatting sqref="B1:B1048576">
    <cfRule type="duplicateValues" dxfId="6" priority="3"/>
  </conditionalFormatting>
  <conditionalFormatting sqref="C438:C1048576 C2:C28">
    <cfRule type="duplicateValues" dxfId="5" priority="7"/>
  </conditionalFormatting>
  <conditionalFormatting sqref="C438:C1048576">
    <cfRule type="duplicateValues" dxfId="4" priority="8"/>
  </conditionalFormatting>
  <conditionalFormatting sqref="E20">
    <cfRule type="duplicateValues" dxfId="3" priority="9"/>
  </conditionalFormatting>
  <conditionalFormatting sqref="L6">
    <cfRule type="containsText" dxfId="2" priority="10" operator="containsText" text="нет">
      <formula>NOT(ISERROR(SEARCH("нет",L6)))</formula>
    </cfRule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O9:O10">
    <cfRule type="containsBlanks" dxfId="1" priority="2">
      <formula>LEN(TRIM(O9))=0</formula>
    </cfRule>
  </conditionalFormatting>
  <dataValidations count="4">
    <dataValidation type="list" allowBlank="1" showInputMessage="1" showErrorMessage="1" sqref="O9:P9" xr:uid="{44A78C9A-DEB2-4DDD-84D2-19C8CEBFDB55}">
      <formula1>"8 нед. 2026 (16-20 фев),9 нед. 2026 (24-27 фев),10 нед. 2026 (2-6 марта),11 нед. 2026 (9-13 марта),12 нед. 2026 (16-20 марта),13 нед. 2026 (23-27 марта),14 нед. 2026 (30 марта-3 апр), 15 нед. 2026 (6 апр-10 апр)"</formula1>
    </dataValidation>
    <dataValidation type="list" allowBlank="1" showInputMessage="1" showErrorMessage="1" sqref="L6" xr:uid="{DBB11EB0-1106-49A1-9724-330FE084BD18}">
      <formula1>"да,нет"</formula1>
    </dataValidation>
    <dataValidation type="list" allowBlank="1" showInputMessage="1" showErrorMessage="1" sqref="O10" xr:uid="{411DCE0A-96B9-459E-89E7-24C3CE7249DD}">
      <formula1>"Без упаковки,Торф+пленка"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:L429" xr:uid="{712434B2-EAA2-425F-93FC-C1DA8A80751C}">
      <formula1>$L$6&lt;&gt;"нет"</formula1>
    </dataValidation>
  </dataValidations>
  <hyperlinks>
    <hyperlink ref="H5" location="'Условия работы'!A1" display="&gt;&gt;&gt; Условия работы &lt;&lt;&lt;" xr:uid="{DAC49C5B-8F75-43C0-8A00-84BDB3832A7D}"/>
    <hyperlink ref="S5" r:id="rId1" xr:uid="{5CC402F8-5857-4D12-A74D-564791F58F2C}"/>
  </hyperlinks>
  <pageMargins left="0.75" right="0.75" top="1" bottom="1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7937-B297-441A-9644-E3A6FD31B16E}">
  <dimension ref="B1:BH115"/>
  <sheetViews>
    <sheetView showGridLines="0" zoomScaleNormal="100" workbookViewId="0"/>
  </sheetViews>
  <sheetFormatPr defaultColWidth="9.33203125" defaultRowHeight="14.4"/>
  <cols>
    <col min="1" max="1" width="3.33203125" style="102" customWidth="1"/>
    <col min="2" max="2" width="5.88671875" style="102" customWidth="1"/>
    <col min="3" max="15" width="9.33203125" style="102"/>
    <col min="16" max="16" width="10" style="102" customWidth="1"/>
    <col min="17" max="16384" width="9.33203125" style="102"/>
  </cols>
  <sheetData>
    <row r="1" spans="2:16" ht="15" thickTop="1"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2:16">
      <c r="B2" s="103"/>
      <c r="P2" s="104"/>
    </row>
    <row r="3" spans="2:16">
      <c r="B3" s="103"/>
      <c r="P3" s="104"/>
    </row>
    <row r="4" spans="2:16">
      <c r="B4" s="103"/>
      <c r="P4" s="104"/>
    </row>
    <row r="5" spans="2:16">
      <c r="B5" s="103"/>
      <c r="P5" s="104"/>
    </row>
    <row r="6" spans="2:16" s="107" customFormat="1" ht="16.5" customHeight="1">
      <c r="B6" s="105"/>
      <c r="C6" s="106"/>
      <c r="P6" s="108"/>
    </row>
    <row r="7" spans="2:16" s="109" customFormat="1" ht="12" customHeight="1">
      <c r="B7" s="105"/>
      <c r="C7" s="106"/>
      <c r="P7" s="110"/>
    </row>
    <row r="8" spans="2:16" ht="12" customHeight="1">
      <c r="B8" s="103"/>
      <c r="C8" s="106"/>
      <c r="P8" s="104"/>
    </row>
    <row r="9" spans="2:16" ht="12" customHeight="1">
      <c r="B9" s="111"/>
      <c r="C9" s="106"/>
      <c r="P9" s="104"/>
    </row>
    <row r="10" spans="2:16" ht="12" customHeight="1">
      <c r="B10" s="111"/>
      <c r="C10" s="106"/>
      <c r="P10" s="104"/>
    </row>
    <row r="11" spans="2:16" ht="16.5" customHeight="1">
      <c r="B11" s="103"/>
      <c r="P11" s="104"/>
    </row>
    <row r="12" spans="2:16" ht="20.25" customHeight="1">
      <c r="B12" s="103"/>
      <c r="P12" s="104"/>
    </row>
    <row r="13" spans="2:16" s="114" customFormat="1" ht="17.25" customHeight="1">
      <c r="B13" s="112" t="s">
        <v>620</v>
      </c>
      <c r="C13" s="113" t="s">
        <v>621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P13" s="115"/>
    </row>
    <row r="14" spans="2:16" s="120" customFormat="1" ht="15.6">
      <c r="B14" s="116" t="s">
        <v>622</v>
      </c>
      <c r="C14" s="117"/>
      <c r="D14" s="118"/>
      <c r="E14" s="118"/>
      <c r="F14" s="118"/>
      <c r="G14" s="118"/>
      <c r="H14" s="119" t="s">
        <v>623</v>
      </c>
      <c r="I14" s="117"/>
      <c r="J14" s="118"/>
      <c r="K14" s="118"/>
      <c r="L14" s="118"/>
      <c r="M14" s="118"/>
      <c r="N14" s="118"/>
      <c r="P14" s="121"/>
    </row>
    <row r="15" spans="2:16" s="120" customFormat="1">
      <c r="B15" s="122"/>
      <c r="C15" s="123" t="s">
        <v>624</v>
      </c>
      <c r="D15" s="118"/>
      <c r="E15" s="118"/>
      <c r="F15" s="118"/>
      <c r="G15" s="118"/>
      <c r="H15" s="124" t="s">
        <v>625</v>
      </c>
      <c r="I15" s="125" t="s">
        <v>626</v>
      </c>
      <c r="J15" s="118"/>
      <c r="K15" s="118"/>
      <c r="L15" s="118"/>
      <c r="M15" s="118"/>
      <c r="N15" s="118"/>
      <c r="P15" s="121"/>
    </row>
    <row r="16" spans="2:16" s="120" customFormat="1">
      <c r="B16" s="122"/>
      <c r="C16" s="123" t="s">
        <v>627</v>
      </c>
      <c r="D16" s="118"/>
      <c r="E16" s="118"/>
      <c r="F16" s="118"/>
      <c r="G16" s="118"/>
      <c r="H16" s="124" t="s">
        <v>625</v>
      </c>
      <c r="I16" s="125" t="s">
        <v>628</v>
      </c>
      <c r="J16" s="118"/>
      <c r="K16" s="118"/>
      <c r="L16" s="118"/>
      <c r="M16" s="118"/>
      <c r="N16" s="118"/>
      <c r="P16" s="121"/>
    </row>
    <row r="17" spans="2:22" s="120" customFormat="1">
      <c r="B17" s="122"/>
      <c r="C17" s="123" t="s">
        <v>629</v>
      </c>
      <c r="D17" s="118"/>
      <c r="E17" s="118"/>
      <c r="F17" s="118"/>
      <c r="G17" s="118"/>
      <c r="H17" s="124" t="s">
        <v>625</v>
      </c>
      <c r="I17" s="125" t="s">
        <v>630</v>
      </c>
      <c r="J17" s="118"/>
      <c r="K17" s="118"/>
      <c r="L17" s="118"/>
      <c r="M17" s="118"/>
      <c r="N17" s="118"/>
      <c r="P17" s="121"/>
    </row>
    <row r="18" spans="2:22" s="120" customFormat="1">
      <c r="B18" s="122"/>
      <c r="C18" s="123" t="s">
        <v>631</v>
      </c>
      <c r="D18" s="118"/>
      <c r="E18" s="118"/>
      <c r="F18" s="118"/>
      <c r="G18" s="118"/>
      <c r="H18" s="124" t="s">
        <v>625</v>
      </c>
      <c r="I18" s="125" t="s">
        <v>632</v>
      </c>
      <c r="J18" s="118"/>
      <c r="K18" s="118"/>
      <c r="L18" s="118"/>
      <c r="M18" s="118"/>
      <c r="N18" s="118"/>
      <c r="P18" s="121"/>
      <c r="V18" s="126"/>
    </row>
    <row r="19" spans="2:22"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P19" s="104"/>
    </row>
    <row r="20" spans="2:22" ht="15.6">
      <c r="B20" s="112" t="s">
        <v>620</v>
      </c>
      <c r="C20" s="113" t="s">
        <v>633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P20" s="104"/>
    </row>
    <row r="21" spans="2:22" s="120" customFormat="1">
      <c r="B21" s="122"/>
      <c r="C21" s="123" t="s">
        <v>634</v>
      </c>
      <c r="D21" s="118"/>
      <c r="E21" s="118"/>
      <c r="F21" s="118"/>
      <c r="G21" s="118"/>
      <c r="H21" s="124"/>
      <c r="I21" s="125"/>
      <c r="J21" s="118"/>
      <c r="K21" s="118"/>
      <c r="L21" s="118"/>
      <c r="M21" s="118"/>
      <c r="N21" s="118"/>
      <c r="P21" s="121"/>
    </row>
    <row r="22" spans="2:22"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P22" s="104"/>
    </row>
    <row r="23" spans="2:22">
      <c r="B23" s="129"/>
      <c r="P23" s="104"/>
    </row>
    <row r="24" spans="2:22">
      <c r="B24" s="129"/>
      <c r="P24" s="104"/>
    </row>
    <row r="25" spans="2:22">
      <c r="B25" s="129"/>
      <c r="P25" s="104"/>
    </row>
    <row r="26" spans="2:22" s="132" customFormat="1" ht="15.6">
      <c r="B26" s="130" t="s">
        <v>620</v>
      </c>
      <c r="C26" s="131" t="s">
        <v>635</v>
      </c>
      <c r="P26" s="133"/>
    </row>
    <row r="27" spans="2:22">
      <c r="B27" s="129"/>
      <c r="C27" s="123" t="s">
        <v>636</v>
      </c>
      <c r="P27" s="104"/>
    </row>
    <row r="28" spans="2:22">
      <c r="B28" s="129"/>
      <c r="C28" s="123" t="s">
        <v>637</v>
      </c>
      <c r="P28" s="104"/>
    </row>
    <row r="29" spans="2:22" s="132" customFormat="1" ht="15.6">
      <c r="B29" s="130" t="s">
        <v>620</v>
      </c>
      <c r="C29" s="131" t="s">
        <v>638</v>
      </c>
      <c r="P29" s="133"/>
    </row>
    <row r="30" spans="2:22" s="136" customFormat="1" ht="45" customHeight="1">
      <c r="B30" s="134" t="s">
        <v>620</v>
      </c>
      <c r="C30" s="211" t="s">
        <v>639</v>
      </c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135"/>
    </row>
    <row r="31" spans="2:22">
      <c r="B31" s="129"/>
      <c r="C31" s="209" t="s">
        <v>640</v>
      </c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104"/>
    </row>
    <row r="32" spans="2:22" ht="29.25" customHeight="1">
      <c r="B32" s="129"/>
      <c r="C32" s="213" t="s">
        <v>641</v>
      </c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104"/>
    </row>
    <row r="33" spans="2:16" ht="30" customHeight="1">
      <c r="B33" s="129"/>
      <c r="C33" s="213" t="s">
        <v>642</v>
      </c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104"/>
    </row>
    <row r="34" spans="2:16" ht="29.25" customHeight="1">
      <c r="B34" s="129"/>
      <c r="C34" s="209" t="s">
        <v>643</v>
      </c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104"/>
    </row>
    <row r="35" spans="2:16" s="132" customFormat="1" ht="30.75" customHeight="1">
      <c r="B35" s="134" t="s">
        <v>620</v>
      </c>
      <c r="C35" s="211" t="s">
        <v>644</v>
      </c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133"/>
    </row>
    <row r="36" spans="2:16" ht="29.25" customHeight="1">
      <c r="B36" s="129"/>
      <c r="C36" s="209" t="s">
        <v>645</v>
      </c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104"/>
    </row>
    <row r="37" spans="2:16" ht="29.25" customHeight="1">
      <c r="B37" s="129"/>
      <c r="C37" s="209" t="s">
        <v>646</v>
      </c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104"/>
    </row>
    <row r="38" spans="2:16" s="132" customFormat="1" ht="30.75" customHeight="1">
      <c r="B38" s="134" t="s">
        <v>620</v>
      </c>
      <c r="C38" s="211" t="s">
        <v>647</v>
      </c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133"/>
    </row>
    <row r="39" spans="2:16">
      <c r="B39" s="129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04"/>
    </row>
    <row r="40" spans="2:16">
      <c r="B40" s="129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04"/>
    </row>
    <row r="41" spans="2:16">
      <c r="B41" s="129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04"/>
    </row>
    <row r="42" spans="2:16" ht="28.5" customHeight="1">
      <c r="B42" s="134" t="s">
        <v>620</v>
      </c>
      <c r="C42" s="211" t="s">
        <v>648</v>
      </c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104"/>
    </row>
    <row r="43" spans="2:16" s="136" customFormat="1" ht="30" customHeight="1">
      <c r="B43" s="134" t="s">
        <v>620</v>
      </c>
      <c r="C43" s="211" t="s">
        <v>649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135"/>
    </row>
    <row r="44" spans="2:16" ht="30" customHeight="1">
      <c r="B44" s="129"/>
      <c r="C44" s="209" t="s">
        <v>650</v>
      </c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104"/>
    </row>
    <row r="45" spans="2:16" ht="29.25" customHeight="1">
      <c r="B45" s="129"/>
      <c r="C45" s="209" t="s">
        <v>651</v>
      </c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104"/>
    </row>
    <row r="46" spans="2:16" s="136" customFormat="1" ht="15">
      <c r="B46" s="134" t="s">
        <v>620</v>
      </c>
      <c r="C46" s="211" t="s">
        <v>652</v>
      </c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135"/>
    </row>
    <row r="47" spans="2:16" ht="44.25" customHeight="1">
      <c r="B47" s="129"/>
      <c r="C47" s="209" t="s">
        <v>653</v>
      </c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104"/>
    </row>
    <row r="48" spans="2:16" s="136" customFormat="1" ht="15">
      <c r="B48" s="134" t="s">
        <v>620</v>
      </c>
      <c r="C48" s="211" t="s">
        <v>654</v>
      </c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135"/>
    </row>
    <row r="49" spans="2:16" ht="29.25" customHeight="1">
      <c r="B49" s="129"/>
      <c r="C49" s="209" t="s">
        <v>655</v>
      </c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104"/>
    </row>
    <row r="50" spans="2:16" s="136" customFormat="1" ht="47.25" customHeight="1">
      <c r="B50" s="134" t="s">
        <v>620</v>
      </c>
      <c r="C50" s="215" t="s">
        <v>656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135"/>
    </row>
    <row r="51" spans="2:16" ht="30.75" customHeight="1">
      <c r="B51" s="129"/>
      <c r="C51" s="209" t="s">
        <v>657</v>
      </c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104"/>
    </row>
    <row r="52" spans="2:16" ht="30.75" customHeight="1">
      <c r="B52" s="129"/>
      <c r="C52" s="209" t="s">
        <v>658</v>
      </c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104"/>
    </row>
    <row r="53" spans="2:16" ht="30.75" customHeight="1">
      <c r="B53" s="129"/>
      <c r="C53" s="209" t="s">
        <v>659</v>
      </c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104"/>
    </row>
    <row r="54" spans="2:16" ht="42" customHeight="1">
      <c r="B54" s="134" t="s">
        <v>620</v>
      </c>
      <c r="C54" s="211" t="s">
        <v>660</v>
      </c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104"/>
    </row>
    <row r="55" spans="2:16">
      <c r="B55" s="12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104"/>
    </row>
    <row r="56" spans="2:16">
      <c r="B56" s="129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04"/>
    </row>
    <row r="57" spans="2:16">
      <c r="B57" s="129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04"/>
    </row>
    <row r="58" spans="2:16">
      <c r="B58" s="129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04"/>
    </row>
    <row r="59" spans="2:16" ht="61.5" customHeight="1">
      <c r="B59" s="134" t="s">
        <v>620</v>
      </c>
      <c r="C59" s="211" t="s">
        <v>661</v>
      </c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104"/>
    </row>
    <row r="60" spans="2:16" ht="64.5" customHeight="1">
      <c r="B60" s="134" t="s">
        <v>620</v>
      </c>
      <c r="C60" s="211" t="s">
        <v>662</v>
      </c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104"/>
    </row>
    <row r="61" spans="2:16" ht="23.25" customHeight="1">
      <c r="B61" s="134" t="s">
        <v>620</v>
      </c>
      <c r="C61" s="211" t="s">
        <v>663</v>
      </c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104"/>
    </row>
    <row r="62" spans="2:16" ht="12.75" customHeight="1">
      <c r="B62" s="129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04"/>
    </row>
    <row r="63" spans="2:16">
      <c r="B63" s="129"/>
      <c r="P63" s="104"/>
    </row>
    <row r="64" spans="2:16">
      <c r="B64" s="129"/>
      <c r="P64" s="104"/>
    </row>
    <row r="65" spans="2:16">
      <c r="B65" s="129"/>
      <c r="P65" s="104"/>
    </row>
    <row r="66" spans="2:16" ht="17.25" customHeight="1">
      <c r="B66" s="134" t="s">
        <v>620</v>
      </c>
      <c r="C66" s="215" t="s">
        <v>664</v>
      </c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104"/>
    </row>
    <row r="67" spans="2:16" ht="15" customHeight="1">
      <c r="B67" s="129"/>
      <c r="C67" s="216" t="s">
        <v>665</v>
      </c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104"/>
    </row>
    <row r="68" spans="2:16" ht="15" customHeight="1">
      <c r="B68" s="129"/>
      <c r="C68" s="216" t="s">
        <v>666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104"/>
    </row>
    <row r="69" spans="2:16" ht="15" customHeight="1">
      <c r="B69" s="129"/>
      <c r="C69" s="216" t="s">
        <v>667</v>
      </c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104"/>
    </row>
    <row r="70" spans="2:16" ht="31.5" customHeight="1">
      <c r="B70" s="134" t="s">
        <v>620</v>
      </c>
      <c r="C70" s="211" t="s">
        <v>668</v>
      </c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104"/>
    </row>
    <row r="71" spans="2:16" ht="31.5" customHeight="1">
      <c r="B71" s="134"/>
      <c r="C71" s="209" t="s">
        <v>669</v>
      </c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104"/>
    </row>
    <row r="72" spans="2:16" ht="29.25" customHeight="1">
      <c r="B72" s="134"/>
      <c r="C72" s="209" t="s">
        <v>670</v>
      </c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104"/>
    </row>
    <row r="73" spans="2:16">
      <c r="B73" s="129"/>
      <c r="C73" s="209" t="s">
        <v>671</v>
      </c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104"/>
    </row>
    <row r="74" spans="2:16">
      <c r="B74" s="129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04"/>
    </row>
    <row r="75" spans="2:16">
      <c r="B75" s="129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4"/>
    </row>
    <row r="76" spans="2:16">
      <c r="B76" s="129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04"/>
    </row>
    <row r="77" spans="2:16">
      <c r="B77" s="129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04"/>
    </row>
    <row r="78" spans="2:16" ht="45" customHeight="1">
      <c r="B78" s="134" t="s">
        <v>620</v>
      </c>
      <c r="C78" s="211" t="s">
        <v>672</v>
      </c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104"/>
    </row>
    <row r="79" spans="2:16" ht="29.25" customHeight="1">
      <c r="B79" s="134"/>
      <c r="C79" s="209" t="s">
        <v>673</v>
      </c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104"/>
    </row>
    <row r="80" spans="2:16" ht="15">
      <c r="B80" s="134" t="s">
        <v>620</v>
      </c>
      <c r="C80" s="211" t="s">
        <v>674</v>
      </c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104"/>
    </row>
    <row r="81" spans="2:60" ht="15">
      <c r="B81" s="134"/>
      <c r="C81" s="209" t="s">
        <v>675</v>
      </c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104"/>
    </row>
    <row r="82" spans="2:60" ht="59.25" customHeight="1">
      <c r="B82" s="134"/>
      <c r="C82" s="209" t="s">
        <v>676</v>
      </c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104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2:60">
      <c r="B83" s="129"/>
      <c r="C83" s="209" t="s">
        <v>677</v>
      </c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104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2:60">
      <c r="B84" s="129"/>
      <c r="C84" s="212" t="s">
        <v>678</v>
      </c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104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2:60">
      <c r="B85" s="129"/>
      <c r="C85" s="212" t="s">
        <v>679</v>
      </c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104"/>
      <c r="S85" s="210" t="s">
        <v>680</v>
      </c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2:60">
      <c r="B86" s="129"/>
      <c r="C86" s="213" t="s">
        <v>681</v>
      </c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104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2:60" ht="30.75" customHeight="1">
      <c r="B87" s="129"/>
      <c r="C87" s="209" t="s">
        <v>682</v>
      </c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104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2:60">
      <c r="B88" s="129"/>
      <c r="C88" s="209" t="s">
        <v>683</v>
      </c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104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2:60" ht="45" customHeight="1">
      <c r="B89" s="134" t="s">
        <v>620</v>
      </c>
      <c r="C89" s="211" t="s">
        <v>684</v>
      </c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104"/>
    </row>
    <row r="90" spans="2:60" ht="30" customHeight="1">
      <c r="B90" s="129"/>
      <c r="C90" s="209" t="s">
        <v>685</v>
      </c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104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2:60" ht="45" customHeight="1">
      <c r="B91" s="129"/>
      <c r="C91" s="209" t="s">
        <v>686</v>
      </c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104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2:60">
      <c r="B92" s="129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04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2:60">
      <c r="B93" s="129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04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2:60">
      <c r="B94" s="129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04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2:60">
      <c r="B95" s="129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04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2:60" ht="15">
      <c r="B96" s="134" t="s">
        <v>620</v>
      </c>
      <c r="C96" s="211" t="s">
        <v>687</v>
      </c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104"/>
    </row>
    <row r="97" spans="2:16">
      <c r="B97" s="103"/>
      <c r="P97" s="104"/>
    </row>
    <row r="98" spans="2:16">
      <c r="B98" s="103"/>
      <c r="P98" s="104"/>
    </row>
    <row r="99" spans="2:16">
      <c r="B99" s="103"/>
      <c r="P99" s="104"/>
    </row>
    <row r="100" spans="2:16">
      <c r="B100" s="103"/>
      <c r="P100" s="104"/>
    </row>
    <row r="101" spans="2:16">
      <c r="B101" s="103"/>
      <c r="P101" s="104"/>
    </row>
    <row r="102" spans="2:16">
      <c r="B102" s="103"/>
      <c r="P102" s="104"/>
    </row>
    <row r="103" spans="2:16">
      <c r="B103" s="103"/>
      <c r="P103" s="104"/>
    </row>
    <row r="104" spans="2:16">
      <c r="B104" s="103"/>
      <c r="P104" s="104"/>
    </row>
    <row r="105" spans="2:16">
      <c r="B105" s="103"/>
      <c r="P105" s="104"/>
    </row>
    <row r="106" spans="2:16">
      <c r="B106" s="103"/>
      <c r="P106" s="104"/>
    </row>
    <row r="107" spans="2:16">
      <c r="B107" s="103"/>
      <c r="P107" s="104"/>
    </row>
    <row r="108" spans="2:16">
      <c r="B108" s="103"/>
      <c r="P108" s="104"/>
    </row>
    <row r="109" spans="2:16">
      <c r="B109" s="103"/>
      <c r="P109" s="104"/>
    </row>
    <row r="110" spans="2:16">
      <c r="B110" s="103"/>
      <c r="P110" s="104"/>
    </row>
    <row r="111" spans="2:16">
      <c r="B111" s="103"/>
      <c r="P111" s="104"/>
    </row>
    <row r="112" spans="2:16">
      <c r="B112" s="103"/>
      <c r="P112" s="104"/>
    </row>
    <row r="113" spans="2:16">
      <c r="B113" s="103"/>
      <c r="P113" s="104"/>
    </row>
    <row r="114" spans="2:16" ht="15" thickBot="1"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1"/>
    </row>
    <row r="115" spans="2:16" ht="15" thickTop="1"/>
  </sheetData>
  <mergeCells count="58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80:O80"/>
    <mergeCell ref="C81:O81"/>
    <mergeCell ref="C82:O82"/>
    <mergeCell ref="S82:BH82"/>
    <mergeCell ref="C83:O83"/>
    <mergeCell ref="S83:BH83"/>
    <mergeCell ref="C84:O84"/>
    <mergeCell ref="S84:BH84"/>
    <mergeCell ref="C85:O85"/>
    <mergeCell ref="S85:BH85"/>
    <mergeCell ref="C86:O86"/>
    <mergeCell ref="S86:BH86"/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2025-08-18T13:30:53Z</dcterms:created>
  <dcterms:modified xsi:type="dcterms:W3CDTF">2026-02-09T13:55:49Z</dcterms:modified>
</cp:coreProperties>
</file>